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160" tabRatio="751"/>
  </bookViews>
  <sheets>
    <sheet name="mantenimento tubo" sheetId="1" r:id="rId1"/>
    <sheet name="riscaldamento tubo " sheetId="3" r:id="rId2"/>
    <sheet name="proprietà materiali tubi" sheetId="8" r:id="rId3"/>
    <sheet name="proprietà fluidi" sheetId="4" r:id="rId4"/>
    <sheet name="proprietà coibentazioni" sheetId="7" r:id="rId5"/>
    <sheet name="proprietà aria" sheetId="5" r:id="rId6"/>
    <sheet name="verifica Ptot" sheetId="9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F9" i="1"/>
  <c r="F9" i="3"/>
  <c r="F7" i="3"/>
  <c r="H43" i="1" l="1"/>
  <c r="J43" i="1" l="1"/>
  <c r="E8" i="9" l="1"/>
  <c r="O8" i="9"/>
  <c r="N8" i="9"/>
  <c r="M8" i="9"/>
  <c r="L8" i="9"/>
  <c r="K8" i="9"/>
  <c r="J8" i="9"/>
  <c r="H21" i="3" l="1"/>
  <c r="H12" i="1" l="1"/>
  <c r="F17" i="3"/>
  <c r="H17" i="3" s="1"/>
  <c r="H9" i="1"/>
  <c r="G25" i="1" s="1"/>
  <c r="F34" i="3" l="1"/>
  <c r="F35" i="3" s="1"/>
  <c r="F37" i="3"/>
  <c r="F31" i="3"/>
  <c r="H16" i="3"/>
  <c r="F38" i="3" l="1"/>
  <c r="F32" i="3"/>
  <c r="H10" i="1"/>
  <c r="G27" i="1" s="1"/>
  <c r="H18" i="3"/>
  <c r="F40" i="3" s="1"/>
  <c r="F41" i="3" s="1"/>
  <c r="F44" i="3" l="1"/>
  <c r="F46" i="3" s="1"/>
  <c r="F48" i="3" s="1"/>
  <c r="H14" i="1"/>
  <c r="G29" i="1" l="1"/>
  <c r="H16" i="1"/>
  <c r="J41" i="1" l="1"/>
  <c r="G31" i="1"/>
  <c r="G33" i="1"/>
  <c r="G35" i="1" l="1"/>
  <c r="J37" i="1" s="1"/>
  <c r="J39" i="1" s="1"/>
  <c r="F50" i="3" l="1"/>
</calcChain>
</file>

<file path=xl/comments1.xml><?xml version="1.0" encoding="utf-8"?>
<comments xmlns="http://schemas.openxmlformats.org/spreadsheetml/2006/main">
  <authors>
    <author>Autore</author>
  </authors>
  <commentList>
    <comment ref="F5" authorId="0" shapeId="0">
      <text>
        <r>
          <rPr>
            <sz val="11"/>
            <color theme="1"/>
            <rFont val="Calibri"/>
            <family val="2"/>
            <scheme val="minor"/>
          </rPr>
  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nel caso dei sali fusi il coefficiente sale fino a 1500 W/m2K a 295°, l'impatto sulla dispersione è pressochè nullo</t>
        </r>
      </text>
    </comment>
    <comment ref="F16" authorId="0" shapeId="0">
      <text>
        <r>
          <rPr>
            <sz val="11"/>
            <color theme="1"/>
            <rFont val="Calibri"/>
            <family val="2"/>
            <scheme val="minor"/>
          </rPr>
  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per non considerare il secondo strato di coibentazione azzerare il suo spessore</t>
        </r>
      </text>
    </comment>
  </commentList>
</comments>
</file>

<file path=xl/sharedStrings.xml><?xml version="1.0" encoding="utf-8"?>
<sst xmlns="http://schemas.openxmlformats.org/spreadsheetml/2006/main" count="442" uniqueCount="308">
  <si>
    <t>Dati di imput</t>
  </si>
  <si>
    <t>tubo</t>
  </si>
  <si>
    <t>spessore</t>
  </si>
  <si>
    <t>conducibilità materiale</t>
  </si>
  <si>
    <t>conducibilità coibentazione</t>
  </si>
  <si>
    <t>mm</t>
  </si>
  <si>
    <t>W/mk</t>
  </si>
  <si>
    <t>lunghezza</t>
  </si>
  <si>
    <t>temperatura interna</t>
  </si>
  <si>
    <t>coefficiente di convezione interno</t>
  </si>
  <si>
    <t>W/m2k</t>
  </si>
  <si>
    <t>m</t>
  </si>
  <si>
    <t>W</t>
  </si>
  <si>
    <t>°C</t>
  </si>
  <si>
    <t>coefficiente di convezione esterno</t>
  </si>
  <si>
    <t>Ri</t>
  </si>
  <si>
    <t xml:space="preserve">Diametro interno </t>
  </si>
  <si>
    <t>°C/W</t>
  </si>
  <si>
    <t>resistenza convettiva interna</t>
  </si>
  <si>
    <t>resistenza conduttiva parete</t>
  </si>
  <si>
    <r>
      <rPr>
        <sz val="11"/>
        <color theme="1"/>
        <rFont val="Arial"/>
        <family val="2"/>
      </rPr>
      <t>λ</t>
    </r>
    <r>
      <rPr>
        <sz val="11"/>
        <color theme="1"/>
        <rFont val="Calibri"/>
        <family val="2"/>
      </rPr>
      <t>p</t>
    </r>
  </si>
  <si>
    <t>Re</t>
  </si>
  <si>
    <t>resistenza convettiva esterna</t>
  </si>
  <si>
    <t>he</t>
  </si>
  <si>
    <t>hi</t>
  </si>
  <si>
    <t>Rp</t>
  </si>
  <si>
    <t>Q</t>
  </si>
  <si>
    <t>Di</t>
  </si>
  <si>
    <t>Sp</t>
  </si>
  <si>
    <t>L</t>
  </si>
  <si>
    <t>Ti</t>
  </si>
  <si>
    <t>Te</t>
  </si>
  <si>
    <t>Ss</t>
  </si>
  <si>
    <t>λs</t>
  </si>
  <si>
    <t>Rs</t>
  </si>
  <si>
    <t>range 8-15</t>
  </si>
  <si>
    <t>aria</t>
  </si>
  <si>
    <t>fluido 
interno</t>
  </si>
  <si>
    <t>fluido 
esterno</t>
  </si>
  <si>
    <t>W/m</t>
  </si>
  <si>
    <t>k</t>
  </si>
  <si>
    <t>Coefficiente di sicurezza</t>
  </si>
  <si>
    <t>PM</t>
  </si>
  <si>
    <t>Cs</t>
  </si>
  <si>
    <t>Calore specifico</t>
  </si>
  <si>
    <t>Cp</t>
  </si>
  <si>
    <t>J/(kg*K)</t>
  </si>
  <si>
    <t>densità</t>
  </si>
  <si>
    <t>kg/m3</t>
  </si>
  <si>
    <t>d</t>
  </si>
  <si>
    <t>lana di roccia</t>
  </si>
  <si>
    <t>m3</t>
  </si>
  <si>
    <t>Volume tubo</t>
  </si>
  <si>
    <t>Energia da fornire</t>
  </si>
  <si>
    <t>Raggio interno</t>
  </si>
  <si>
    <t>Fluido:</t>
  </si>
  <si>
    <t>Calore specifico.</t>
  </si>
  <si>
    <t>Conduc. termica.</t>
  </si>
  <si>
    <t>Peso specifico, massa volumica.</t>
  </si>
  <si>
    <t>c.sp</t>
  </si>
  <si>
    <t>p.sp</t>
  </si>
  <si>
    <t>Acetone</t>
  </si>
  <si>
    <t>Acqua potabile</t>
  </si>
  <si>
    <t>Acqua distillata</t>
  </si>
  <si>
    <t>Acqua di mare</t>
  </si>
  <si>
    <t>Alcool etilico</t>
  </si>
  <si>
    <t>Acido solforico</t>
  </si>
  <si>
    <r>
      <t>H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SO</t>
    </r>
    <r>
      <rPr>
        <vertAlign val="subscript"/>
        <sz val="11"/>
        <color rgb="FF000000"/>
        <rFont val="Arial"/>
        <family val="2"/>
      </rPr>
      <t>4</t>
    </r>
  </si>
  <si>
    <t>Acido solforico al 10%</t>
  </si>
  <si>
    <t>Acido cloridrico</t>
  </si>
  <si>
    <t>HCL</t>
  </si>
  <si>
    <t>Acido cloridrico al 10%</t>
  </si>
  <si>
    <t>Acido nitrico al 25%</t>
  </si>
  <si>
    <t>Acido nitrico al 90%</t>
  </si>
  <si>
    <t>Ammoniaca (liquida)</t>
  </si>
  <si>
    <t>Benzina</t>
  </si>
  <si>
    <t>Cherosene</t>
  </si>
  <si>
    <t>petrolio lampante</t>
  </si>
  <si>
    <t>Etanolo</t>
  </si>
  <si>
    <t>Eptano</t>
  </si>
  <si>
    <t>Freon 12</t>
  </si>
  <si>
    <t>Glicerina</t>
  </si>
  <si>
    <t>Latte</t>
  </si>
  <si>
    <t>Nafta o gasolio</t>
  </si>
  <si>
    <t>Olio d'oliva</t>
  </si>
  <si>
    <t>Olio di semi</t>
  </si>
  <si>
    <t>Olio diatermico</t>
  </si>
  <si>
    <t>ISO VG 32</t>
  </si>
  <si>
    <t>Olio idraulico</t>
  </si>
  <si>
    <t>HLP 32</t>
  </si>
  <si>
    <t>Olio lubrificante</t>
  </si>
  <si>
    <t>SAE 30</t>
  </si>
  <si>
    <t>Paraffina liquida</t>
  </si>
  <si>
    <t>Pentano</t>
  </si>
  <si>
    <t>Salamioa (25% Na Cl)</t>
  </si>
  <si>
    <t>Trementina</t>
  </si>
  <si>
    <t>Vino</t>
  </si>
  <si>
    <t>740 - 760</t>
  </si>
  <si>
    <t>J/kg °K</t>
  </si>
  <si>
    <t>W/m °K</t>
  </si>
  <si>
    <t>Temperatura</t>
  </si>
  <si>
    <t>(°C)</t>
  </si>
  <si>
    <t>Densità</t>
  </si>
  <si>
    <t>(kg/m³)</t>
  </si>
  <si>
    <t>Viscosità dinamica</t>
  </si>
  <si>
    <t>(Pa·s)</t>
  </si>
  <si>
    <t>Viscosità cinematica</t>
  </si>
  <si>
    <r>
      <t>(m</t>
    </r>
    <r>
      <rPr>
        <b/>
        <vertAlign val="superscript"/>
        <sz val="11"/>
        <color rgb="FF202122"/>
        <rFont val="Arial"/>
        <family val="2"/>
      </rPr>
      <t>2</t>
    </r>
    <r>
      <rPr>
        <b/>
        <sz val="11"/>
        <color rgb="FF202122"/>
        <rFont val="Arial"/>
        <family val="2"/>
      </rPr>
      <t>/s)</t>
    </r>
  </si>
  <si>
    <t>cp</t>
  </si>
  <si>
    <t>(kJ/kg·K)</t>
  </si>
  <si>
    <t>cv</t>
  </si>
  <si>
    <t>(kJ/kg K)</t>
  </si>
  <si>
    <r>
      <t>c</t>
    </r>
    <r>
      <rPr>
        <b/>
        <vertAlign val="subscript"/>
        <sz val="11"/>
        <color rgb="FF202122"/>
        <rFont val="Arial"/>
        <family val="2"/>
      </rPr>
      <t>p</t>
    </r>
    <r>
      <rPr>
        <b/>
        <sz val="11"/>
        <color rgb="FF202122"/>
        <rFont val="Arial"/>
        <family val="2"/>
      </rPr>
      <t>⁄</t>
    </r>
    <r>
      <rPr>
        <b/>
        <vertAlign val="subscript"/>
        <sz val="11"/>
        <color rgb="FF202122"/>
        <rFont val="Arial"/>
        <family val="2"/>
      </rPr>
      <t>cv</t>
    </r>
  </si>
  <si>
    <r>
      <t>1,71×10</t>
    </r>
    <r>
      <rPr>
        <vertAlign val="superscript"/>
        <sz val="11"/>
        <color rgb="FF202122"/>
        <rFont val="Arial"/>
        <family val="2"/>
      </rPr>
      <t>−5</t>
    </r>
  </si>
  <si>
    <r>
      <t>1,32×10</t>
    </r>
    <r>
      <rPr>
        <vertAlign val="superscript"/>
        <sz val="11"/>
        <color rgb="FF202122"/>
        <rFont val="Arial"/>
        <family val="2"/>
      </rPr>
      <t>−5</t>
    </r>
  </si>
  <si>
    <r>
      <t>1,76×10</t>
    </r>
    <r>
      <rPr>
        <vertAlign val="superscript"/>
        <sz val="11"/>
        <color rgb="FF202122"/>
        <rFont val="Arial"/>
        <family val="2"/>
      </rPr>
      <t>−5</t>
    </r>
  </si>
  <si>
    <r>
      <t>1,41×10</t>
    </r>
    <r>
      <rPr>
        <vertAlign val="superscript"/>
        <sz val="11"/>
        <color rgb="FF202122"/>
        <rFont val="Arial"/>
        <family val="2"/>
      </rPr>
      <t>−5</t>
    </r>
  </si>
  <si>
    <r>
      <t>1,78×10</t>
    </r>
    <r>
      <rPr>
        <vertAlign val="superscript"/>
        <sz val="11"/>
        <color rgb="FF202122"/>
        <rFont val="Arial"/>
        <family val="2"/>
      </rPr>
      <t>−5</t>
    </r>
  </si>
  <si>
    <r>
      <t>1,45×10</t>
    </r>
    <r>
      <rPr>
        <vertAlign val="superscript"/>
        <sz val="11"/>
        <color rgb="FF202122"/>
        <rFont val="Arial"/>
        <family val="2"/>
      </rPr>
      <t>−5</t>
    </r>
  </si>
  <si>
    <r>
      <t>1,81×10</t>
    </r>
    <r>
      <rPr>
        <vertAlign val="superscript"/>
        <sz val="11"/>
        <color rgb="FF202122"/>
        <rFont val="Arial"/>
        <family val="2"/>
      </rPr>
      <t>−5</t>
    </r>
  </si>
  <si>
    <r>
      <t>1,50×10</t>
    </r>
    <r>
      <rPr>
        <vertAlign val="superscript"/>
        <sz val="11"/>
        <color rgb="FF202122"/>
        <rFont val="Arial"/>
        <family val="2"/>
      </rPr>
      <t>−5</t>
    </r>
  </si>
  <si>
    <r>
      <t>1,86×10</t>
    </r>
    <r>
      <rPr>
        <vertAlign val="superscript"/>
        <sz val="11"/>
        <color rgb="FF202122"/>
        <rFont val="Arial"/>
        <family val="2"/>
      </rPr>
      <t>−5</t>
    </r>
  </si>
  <si>
    <r>
      <t>1,60×10</t>
    </r>
    <r>
      <rPr>
        <vertAlign val="superscript"/>
        <sz val="11"/>
        <color rgb="FF202122"/>
        <rFont val="Arial"/>
        <family val="2"/>
      </rPr>
      <t>−5</t>
    </r>
  </si>
  <si>
    <r>
      <t>1,90×10</t>
    </r>
    <r>
      <rPr>
        <vertAlign val="superscript"/>
        <sz val="11"/>
        <color rgb="FF202122"/>
        <rFont val="Arial"/>
        <family val="2"/>
      </rPr>
      <t>−5</t>
    </r>
  </si>
  <si>
    <r>
      <t>1,69×10</t>
    </r>
    <r>
      <rPr>
        <vertAlign val="superscript"/>
        <sz val="11"/>
        <color rgb="FF202122"/>
        <rFont val="Arial"/>
        <family val="2"/>
      </rPr>
      <t>−5</t>
    </r>
  </si>
  <si>
    <r>
      <t>2,00×10</t>
    </r>
    <r>
      <rPr>
        <vertAlign val="superscript"/>
        <sz val="11"/>
        <color rgb="FF202122"/>
        <rFont val="Arial"/>
        <family val="2"/>
      </rPr>
      <t>−5</t>
    </r>
  </si>
  <si>
    <r>
      <t>1,88×10</t>
    </r>
    <r>
      <rPr>
        <vertAlign val="superscript"/>
        <sz val="11"/>
        <color rgb="FF202122"/>
        <rFont val="Arial"/>
        <family val="2"/>
      </rPr>
      <t>−5</t>
    </r>
  </si>
  <si>
    <r>
      <t>2,09×10</t>
    </r>
    <r>
      <rPr>
        <vertAlign val="superscript"/>
        <sz val="11"/>
        <color rgb="FF202122"/>
        <rFont val="Arial"/>
        <family val="2"/>
      </rPr>
      <t>−5</t>
    </r>
  </si>
  <si>
    <r>
      <t>2,18×10</t>
    </r>
    <r>
      <rPr>
        <vertAlign val="superscript"/>
        <sz val="11"/>
        <color rgb="FF202122"/>
        <rFont val="Arial"/>
        <family val="2"/>
      </rPr>
      <t>−5</t>
    </r>
  </si>
  <si>
    <r>
      <t>2,30×10</t>
    </r>
    <r>
      <rPr>
        <vertAlign val="superscript"/>
        <sz val="11"/>
        <color rgb="FF202122"/>
        <rFont val="Arial"/>
        <family val="2"/>
      </rPr>
      <t>−5</t>
    </r>
  </si>
  <si>
    <t>126.85</t>
  </si>
  <si>
    <r>
      <t>2,286×10</t>
    </r>
    <r>
      <rPr>
        <vertAlign val="superscript"/>
        <sz val="11"/>
        <color rgb="FF202122"/>
        <rFont val="Arial"/>
        <family val="2"/>
      </rPr>
      <t>−5</t>
    </r>
  </si>
  <si>
    <r>
      <t>2,591×10</t>
    </r>
    <r>
      <rPr>
        <vertAlign val="superscript"/>
        <sz val="11"/>
        <color rgb="FF202122"/>
        <rFont val="Arial"/>
        <family val="2"/>
      </rPr>
      <t>−5</t>
    </r>
  </si>
  <si>
    <t>226.85</t>
  </si>
  <si>
    <r>
      <t>2,670×10</t>
    </r>
    <r>
      <rPr>
        <vertAlign val="superscript"/>
        <sz val="11"/>
        <color rgb="FF202122"/>
        <rFont val="Arial"/>
        <family val="2"/>
      </rPr>
      <t>−5</t>
    </r>
  </si>
  <si>
    <r>
      <t>3,782×10</t>
    </r>
    <r>
      <rPr>
        <vertAlign val="superscript"/>
        <sz val="11"/>
        <color rgb="FF202122"/>
        <rFont val="Arial"/>
        <family val="2"/>
      </rPr>
      <t>−5</t>
    </r>
  </si>
  <si>
    <t>326.85</t>
  </si>
  <si>
    <r>
      <t>3,017×10</t>
    </r>
    <r>
      <rPr>
        <vertAlign val="superscript"/>
        <sz val="11"/>
        <color rgb="FF202122"/>
        <rFont val="Arial"/>
        <family val="2"/>
      </rPr>
      <t>−5</t>
    </r>
  </si>
  <si>
    <r>
      <t>5,128×10</t>
    </r>
    <r>
      <rPr>
        <vertAlign val="superscript"/>
        <sz val="11"/>
        <color rgb="FF202122"/>
        <rFont val="Arial"/>
        <family val="2"/>
      </rPr>
      <t>−5</t>
    </r>
  </si>
  <si>
    <t>526.85</t>
  </si>
  <si>
    <r>
      <t>3,624×10</t>
    </r>
    <r>
      <rPr>
        <vertAlign val="superscript"/>
        <sz val="11"/>
        <color rgb="FF202122"/>
        <rFont val="Arial"/>
        <family val="2"/>
      </rPr>
      <t>−5</t>
    </r>
  </si>
  <si>
    <r>
      <t>8,214×10</t>
    </r>
    <r>
      <rPr>
        <vertAlign val="superscript"/>
        <sz val="11"/>
        <color rgb="FF202122"/>
        <rFont val="Arial"/>
        <family val="2"/>
      </rPr>
      <t>−5</t>
    </r>
  </si>
  <si>
    <t>726.85</t>
  </si>
  <si>
    <r>
      <t>4,153×10</t>
    </r>
    <r>
      <rPr>
        <vertAlign val="superscript"/>
        <sz val="11"/>
        <color rgb="FF202122"/>
        <rFont val="Arial"/>
        <family val="2"/>
      </rPr>
      <t>−5</t>
    </r>
  </si>
  <si>
    <r>
      <t>1,176×10</t>
    </r>
    <r>
      <rPr>
        <vertAlign val="superscript"/>
        <sz val="11"/>
        <color rgb="FF202122"/>
        <rFont val="Arial"/>
        <family val="2"/>
      </rPr>
      <t>−4</t>
    </r>
  </si>
  <si>
    <t>calore specifico
a pressione costante</t>
  </si>
  <si>
    <t>calore specifico
a volume costante</t>
  </si>
  <si>
    <t>Potenza termica da fornire Mantenimento</t>
  </si>
  <si>
    <t>Potenza termica da fornire Riscaldamento</t>
  </si>
  <si>
    <t>ore di preriscaldo</t>
  </si>
  <si>
    <t>h</t>
  </si>
  <si>
    <t>dati di contorno</t>
  </si>
  <si>
    <t>Potenza termica dispersa</t>
  </si>
  <si>
    <t>PR*Cs</t>
  </si>
  <si>
    <t>PR*Cs/h</t>
  </si>
  <si>
    <t>temperatura esterna minima</t>
  </si>
  <si>
    <t>temperatura interna richiesta</t>
  </si>
  <si>
    <t>Acciaio</t>
  </si>
  <si>
    <t>somma</t>
  </si>
  <si>
    <t>Pt</t>
  </si>
  <si>
    <r>
      <t>PR</t>
    </r>
    <r>
      <rPr>
        <b/>
        <vertAlign val="subscript"/>
        <sz val="12"/>
        <color theme="1"/>
        <rFont val="Calibri"/>
        <family val="2"/>
        <scheme val="minor"/>
      </rPr>
      <t>o</t>
    </r>
  </si>
  <si>
    <t>Potenza Riscaldamento Oraria</t>
  </si>
  <si>
    <t>20-150</t>
  </si>
  <si>
    <t>0,03-0,05</t>
  </si>
  <si>
    <t>850-950</t>
  </si>
  <si>
    <t>lana di vetro</t>
  </si>
  <si>
    <t>25-200</t>
  </si>
  <si>
    <t>0,035-0,045</t>
  </si>
  <si>
    <t>850-1050</t>
  </si>
  <si>
    <t>lana di basalto</t>
  </si>
  <si>
    <t>840-860</t>
  </si>
  <si>
    <t>0,031-0,038</t>
  </si>
  <si>
    <t>25-27</t>
  </si>
  <si>
    <t>canapa</t>
  </si>
  <si>
    <t>1500-2000</t>
  </si>
  <si>
    <t>20-100</t>
  </si>
  <si>
    <t>Polistirene espanso sinterizzato (EPS)</t>
  </si>
  <si>
    <t>0,034 - 0,050</t>
  </si>
  <si>
    <t>1200 - 1500</t>
  </si>
  <si>
    <t>15 - 30</t>
  </si>
  <si>
    <t>Polistirene Espanso Estruso (XPS)</t>
  </si>
  <si>
    <t>0,035 - 0,040</t>
  </si>
  <si>
    <t>1300 - 1700</t>
  </si>
  <si>
    <t>30 - 50</t>
  </si>
  <si>
    <t>Poliuretano Espanso Rigido (PUR)</t>
  </si>
  <si>
    <t>0,025 - 0,035</t>
  </si>
  <si>
    <t>1300 - 1400</t>
  </si>
  <si>
    <t>25 - 50</t>
  </si>
  <si>
    <t>Polietilene espanso estruso (PEE)</t>
  </si>
  <si>
    <t>0,030 - 0,040</t>
  </si>
  <si>
    <t>2000 - 2200</t>
  </si>
  <si>
    <t>Fibra di Poliestere</t>
  </si>
  <si>
    <t>1200 - 1300</t>
  </si>
  <si>
    <t>25 - 100</t>
  </si>
  <si>
    <t>Perle di EPS</t>
  </si>
  <si>
    <t>10 - 30</t>
  </si>
  <si>
    <t>Coibente:</t>
  </si>
  <si>
    <t>Aria secca:</t>
  </si>
  <si>
    <t>materiale:</t>
  </si>
  <si>
    <t>Ferro</t>
  </si>
  <si>
    <t>Fe 37/360</t>
  </si>
  <si>
    <t>Fe 430</t>
  </si>
  <si>
    <t>Fe 510</t>
  </si>
  <si>
    <t>Acciaio non legato</t>
  </si>
  <si>
    <t>C40</t>
  </si>
  <si>
    <t>C 45</t>
  </si>
  <si>
    <t>Acciaio legato</t>
  </si>
  <si>
    <t>18NiCrMo5</t>
  </si>
  <si>
    <t>34CrNiMo6</t>
  </si>
  <si>
    <t>42 CrMo 4</t>
  </si>
  <si>
    <t>Acciaio per cilindri</t>
  </si>
  <si>
    <t>St35 - St37</t>
  </si>
  <si>
    <t>ST 52</t>
  </si>
  <si>
    <t>ST E 460</t>
  </si>
  <si>
    <t>Acciaio INOX</t>
  </si>
  <si>
    <t>AISI 304</t>
  </si>
  <si>
    <t>X5CrNi 18-10</t>
  </si>
  <si>
    <t>AISI 316</t>
  </si>
  <si>
    <t>Z5CrNiMo 17-12-2</t>
  </si>
  <si>
    <t>AISI 410</t>
  </si>
  <si>
    <t>X12 Cr 13</t>
  </si>
  <si>
    <t>AISI 420</t>
  </si>
  <si>
    <t>X30 Cr 13</t>
  </si>
  <si>
    <t>AISI 430</t>
  </si>
  <si>
    <t>X6 Cr 17</t>
  </si>
  <si>
    <t>AISI 630</t>
  </si>
  <si>
    <t>X5CrNiCuNb 16-4</t>
  </si>
  <si>
    <t>AISI 904</t>
  </si>
  <si>
    <t>X1NiCrMoCu25-20-5</t>
  </si>
  <si>
    <t>INOX temprato</t>
  </si>
  <si>
    <t>X105 Cr Mo 17</t>
  </si>
  <si>
    <t>Corten</t>
  </si>
  <si>
    <t>Corten B</t>
  </si>
  <si>
    <t>Alluminio laminato</t>
  </si>
  <si>
    <t>Anticorodal</t>
  </si>
  <si>
    <t>tipo 110</t>
  </si>
  <si>
    <t>Duralluminio</t>
  </si>
  <si>
    <t>Avional</t>
  </si>
  <si>
    <t>Argento</t>
  </si>
  <si>
    <t>Bronzo</t>
  </si>
  <si>
    <t>Ghisa grigia</t>
  </si>
  <si>
    <t>G25</t>
  </si>
  <si>
    <t>Ghisa sferoidale</t>
  </si>
  <si>
    <t>400-15</t>
  </si>
  <si>
    <t>Magnesio</t>
  </si>
  <si>
    <t>Mercurio</t>
  </si>
  <si>
    <t>NiCr</t>
  </si>
  <si>
    <t>80/20</t>
  </si>
  <si>
    <t>Cromo</t>
  </si>
  <si>
    <t>Nickel</t>
  </si>
  <si>
    <t>Ottone laminato</t>
  </si>
  <si>
    <t>66 Cu, 34 Zn</t>
  </si>
  <si>
    <t>Oro</t>
  </si>
  <si>
    <t>18 k</t>
  </si>
  <si>
    <t>Piombo</t>
  </si>
  <si>
    <t>Platino</t>
  </si>
  <si>
    <t>Rame elettrolitico</t>
  </si>
  <si>
    <t>Stagno</t>
  </si>
  <si>
    <t>Titanio</t>
  </si>
  <si>
    <t>Ti Gr2</t>
  </si>
  <si>
    <t>Tungsteno</t>
  </si>
  <si>
    <t>Zinco</t>
  </si>
  <si>
    <t>Antimonio</t>
  </si>
  <si>
    <t>Costantana</t>
  </si>
  <si>
    <t>Mumetal</t>
  </si>
  <si>
    <t>75Ni,2Cr,5Cu,18Fe</t>
  </si>
  <si>
    <t>Sali fusi</t>
  </si>
  <si>
    <t>λf</t>
  </si>
  <si>
    <t>calore latente di fusione</t>
  </si>
  <si>
    <t>Sali solidi</t>
  </si>
  <si>
    <t>KJ/KG</t>
  </si>
  <si>
    <t>Calore specifico stato solido</t>
  </si>
  <si>
    <t>fluido interno riscaldamento solido</t>
  </si>
  <si>
    <t>fluido interno fusione</t>
  </si>
  <si>
    <t>fluido interno riscaldamento liquido</t>
  </si>
  <si>
    <t>temperatura di fusione</t>
  </si>
  <si>
    <t>Tf</t>
  </si>
  <si>
    <t>Volume fluido interno</t>
  </si>
  <si>
    <t>Energia da fornire da solido</t>
  </si>
  <si>
    <t>Energia da fornire da liquido</t>
  </si>
  <si>
    <t>Energia da fornire passaggio di stato</t>
  </si>
  <si>
    <t>PR</t>
  </si>
  <si>
    <t>Potenza totale Mant. + Risc.</t>
  </si>
  <si>
    <t>Ptot</t>
  </si>
  <si>
    <t>T</t>
  </si>
  <si>
    <t>Potenza da fornire al variare delle  temperature interne</t>
  </si>
  <si>
    <t>°</t>
  </si>
  <si>
    <t>Coefficienti di sicurezza (25%) inclusi</t>
  </si>
  <si>
    <t>Sale binario
NaNO3 60%
KNO3 40%</t>
  </si>
  <si>
    <t>Rc</t>
  </si>
  <si>
    <t>m →</t>
  </si>
  <si>
    <t>Raggio critico di coibentazione</t>
  </si>
  <si>
    <t xml:space="preserve">se Rc </t>
  </si>
  <si>
    <t>è maggiore del diametro del tubo aumentando l'isolamento di ha un aumento del calore disperso fino al raggio RC</t>
  </si>
  <si>
    <t>è minore del diametro del tubo aumentando l'isolamento si ha una diminuzione del calore disperso</t>
  </si>
  <si>
    <t>coibentazione 1</t>
  </si>
  <si>
    <t>coibentazione 2</t>
  </si>
  <si>
    <t>resistenza coduttiva isolante 1</t>
  </si>
  <si>
    <t>resistenza coduttiva isolante 2</t>
  </si>
  <si>
    <t>De[m]</t>
  </si>
  <si>
    <t>Di[m]</t>
  </si>
  <si>
    <t>FORMULA NON ATTENDIBILE NEL CASO DI DUE STRATI DI ISOLANTI DIFFERENTI, CONSIDERA LO STRATO PIU' INTERNO</t>
  </si>
  <si>
    <t xml:space="preserve"> </t>
  </si>
  <si>
    <t>Q*Cs</t>
  </si>
  <si>
    <t>Pm + Pr</t>
  </si>
  <si>
    <r>
      <rPr>
        <sz val="12"/>
        <color theme="1"/>
        <rFont val="Arial"/>
        <family val="2"/>
      </rPr>
      <t>λ</t>
    </r>
    <r>
      <rPr>
        <sz val="12"/>
        <color theme="1"/>
        <rFont val="Calibri"/>
        <family val="2"/>
      </rPr>
      <t>s/he</t>
    </r>
  </si>
  <si>
    <t>Potenza termica da fornire 
(CEI EN 60079-30-2)</t>
  </si>
  <si>
    <t>Dati di 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</si>
</sst>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b/>
      <sz val="11"/>
      <color rgb="FF202122"/>
      <name val="Arial"/>
      <family val="2"/>
    </font>
    <font>
      <b/>
      <vertAlign val="superscript"/>
      <sz val="11"/>
      <color rgb="FF202122"/>
      <name val="Arial"/>
      <family val="2"/>
    </font>
    <font>
      <b/>
      <vertAlign val="subscript"/>
      <sz val="11"/>
      <color rgb="FF202122"/>
      <name val="Arial"/>
      <family val="2"/>
    </font>
    <font>
      <vertAlign val="superscript"/>
      <sz val="11"/>
      <color rgb="FF20212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FE7E3"/>
        <bgColor indexed="64"/>
      </patternFill>
    </fill>
    <fill>
      <patternFill patternType="solid">
        <fgColor rgb="FFDEF1E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8080"/>
      </bottom>
      <diagonal/>
    </border>
    <border>
      <left/>
      <right/>
      <top style="thick">
        <color rgb="FF009999"/>
      </top>
      <bottom style="thick">
        <color rgb="FF009999"/>
      </bottom>
      <diagonal/>
    </border>
    <border>
      <left/>
      <right/>
      <top style="medium">
        <color rgb="FF0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9" fontId="0" fillId="0" borderId="7" xfId="0" applyNumberFormat="1" applyBorder="1"/>
    <xf numFmtId="9" fontId="0" fillId="0" borderId="10" xfId="0" applyNumberFormat="1" applyBorder="1"/>
    <xf numFmtId="0" fontId="0" fillId="0" borderId="0" xfId="0" applyFill="1" applyBorder="1"/>
    <xf numFmtId="166" fontId="0" fillId="0" borderId="0" xfId="0" applyNumberFormat="1"/>
    <xf numFmtId="0" fontId="8" fillId="3" borderId="15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165" fontId="0" fillId="0" borderId="0" xfId="0" applyNumberFormat="1" applyFill="1"/>
    <xf numFmtId="166" fontId="0" fillId="0" borderId="0" xfId="0" applyNumberFormat="1" applyFill="1"/>
    <xf numFmtId="0" fontId="6" fillId="0" borderId="0" xfId="0" applyFont="1" applyFill="1"/>
    <xf numFmtId="166" fontId="6" fillId="0" borderId="0" xfId="0" applyNumberFormat="1" applyFont="1" applyFill="1"/>
    <xf numFmtId="9" fontId="0" fillId="0" borderId="2" xfId="0" applyNumberFormat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166" fontId="0" fillId="0" borderId="0" xfId="0" applyNumberFormat="1" applyFont="1" applyFill="1"/>
    <xf numFmtId="0" fontId="6" fillId="8" borderId="0" xfId="0" applyFont="1" applyFill="1"/>
    <xf numFmtId="166" fontId="6" fillId="8" borderId="0" xfId="0" applyNumberFormat="1" applyFont="1" applyFill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8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3" xfId="0" applyBorder="1"/>
    <xf numFmtId="164" fontId="0" fillId="0" borderId="19" xfId="0" applyNumberFormat="1" applyBorder="1"/>
    <xf numFmtId="0" fontId="0" fillId="0" borderId="24" xfId="0" applyBorder="1"/>
    <xf numFmtId="166" fontId="0" fillId="0" borderId="21" xfId="0" applyNumberFormat="1" applyBorder="1"/>
    <xf numFmtId="0" fontId="0" fillId="0" borderId="22" xfId="0" applyBorder="1"/>
    <xf numFmtId="0" fontId="0" fillId="6" borderId="25" xfId="0" applyFill="1" applyBorder="1"/>
    <xf numFmtId="0" fontId="0" fillId="0" borderId="26" xfId="0" applyBorder="1" applyAlignment="1">
      <alignment horizontal="center"/>
    </xf>
    <xf numFmtId="0" fontId="0" fillId="0" borderId="26" xfId="0" applyBorder="1"/>
    <xf numFmtId="166" fontId="0" fillId="6" borderId="26" xfId="0" applyNumberFormat="1" applyFill="1" applyBorder="1"/>
    <xf numFmtId="0" fontId="0" fillId="0" borderId="27" xfId="0" applyBorder="1"/>
    <xf numFmtId="0" fontId="15" fillId="6" borderId="0" xfId="0" applyFont="1" applyFill="1"/>
    <xf numFmtId="0" fontId="16" fillId="0" borderId="0" xfId="0" applyFont="1"/>
    <xf numFmtId="0" fontId="15" fillId="0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9" fontId="0" fillId="7" borderId="10" xfId="0" applyNumberFormat="1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9" fontId="0" fillId="7" borderId="2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3" borderId="0" xfId="0" applyFont="1" applyFill="1" applyAlignment="1">
      <alignment wrapText="1"/>
    </xf>
    <xf numFmtId="0" fontId="0" fillId="13" borderId="0" xfId="0" applyFill="1" applyBorder="1" applyAlignment="1">
      <alignment horizontal="center" vertical="center"/>
    </xf>
    <xf numFmtId="0" fontId="0" fillId="9" borderId="0" xfId="0" applyFill="1" applyBorder="1" applyAlignment="1">
      <alignment horizontal="left" vertical="center"/>
    </xf>
    <xf numFmtId="0" fontId="18" fillId="0" borderId="0" xfId="0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8" fillId="5" borderId="1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19" fillId="0" borderId="19" xfId="0" applyFont="1" applyBorder="1"/>
    <xf numFmtId="0" fontId="19" fillId="0" borderId="23" xfId="0" applyFont="1" applyBorder="1"/>
    <xf numFmtId="0" fontId="19" fillId="0" borderId="19" xfId="0" applyFont="1" applyBorder="1" applyAlignment="1">
      <alignment horizontal="center"/>
    </xf>
    <xf numFmtId="165" fontId="19" fillId="0" borderId="19" xfId="0" applyNumberFormat="1" applyFont="1" applyBorder="1"/>
    <xf numFmtId="0" fontId="19" fillId="0" borderId="20" xfId="0" applyFont="1" applyBorder="1" applyAlignment="1">
      <alignment horizontal="center"/>
    </xf>
    <xf numFmtId="0" fontId="19" fillId="0" borderId="21" xfId="0" applyFont="1" applyBorder="1"/>
    <xf numFmtId="0" fontId="19" fillId="0" borderId="21" xfId="0" applyFont="1" applyBorder="1" applyAlignment="1">
      <alignment horizontal="center"/>
    </xf>
    <xf numFmtId="2" fontId="19" fillId="0" borderId="21" xfId="0" applyNumberFormat="1" applyFont="1" applyBorder="1"/>
    <xf numFmtId="0" fontId="19" fillId="0" borderId="22" xfId="0" applyFont="1" applyBorder="1" applyAlignment="1">
      <alignment horizontal="center"/>
    </xf>
    <xf numFmtId="0" fontId="19" fillId="0" borderId="24" xfId="0" applyFont="1" applyBorder="1"/>
    <xf numFmtId="0" fontId="0" fillId="0" borderId="7" xfId="0" applyFill="1" applyBorder="1"/>
    <xf numFmtId="0" fontId="3" fillId="0" borderId="7" xfId="0" applyFont="1" applyBorder="1"/>
    <xf numFmtId="0" fontId="0" fillId="0" borderId="7" xfId="0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center"/>
    </xf>
    <xf numFmtId="2" fontId="15" fillId="6" borderId="0" xfId="0" applyNumberFormat="1" applyFont="1" applyFill="1"/>
    <xf numFmtId="166" fontId="15" fillId="6" borderId="0" xfId="0" applyNumberFormat="1" applyFont="1" applyFill="1"/>
    <xf numFmtId="0" fontId="21" fillId="14" borderId="0" xfId="0" applyFont="1" applyFill="1"/>
    <xf numFmtId="166" fontId="21" fillId="14" borderId="0" xfId="0" applyNumberFormat="1" applyFont="1" applyFill="1"/>
    <xf numFmtId="0" fontId="8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center" wrapText="1"/>
    </xf>
    <xf numFmtId="166" fontId="6" fillId="8" borderId="18" xfId="0" applyNumberFormat="1" applyFont="1" applyFill="1" applyBorder="1" applyAlignment="1">
      <alignment horizontal="center" vertical="center"/>
    </xf>
    <xf numFmtId="166" fontId="15" fillId="6" borderId="18" xfId="0" applyNumberFormat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6" fontId="6" fillId="8" borderId="32" xfId="0" applyNumberFormat="1" applyFont="1" applyFill="1" applyBorder="1" applyAlignment="1">
      <alignment horizontal="center" vertical="center"/>
    </xf>
    <xf numFmtId="166" fontId="15" fillId="6" borderId="32" xfId="0" applyNumberFormat="1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6" fillId="8" borderId="31" xfId="0" applyFont="1" applyFill="1" applyBorder="1" applyAlignment="1">
      <alignment horizontal="center"/>
    </xf>
    <xf numFmtId="166" fontId="6" fillId="8" borderId="18" xfId="0" applyNumberFormat="1" applyFont="1" applyFill="1" applyBorder="1" applyAlignment="1">
      <alignment horizontal="center"/>
    </xf>
    <xf numFmtId="0" fontId="15" fillId="6" borderId="31" xfId="0" applyFont="1" applyFill="1" applyBorder="1" applyAlignment="1">
      <alignment horizontal="center"/>
    </xf>
    <xf numFmtId="166" fontId="15" fillId="6" borderId="18" xfId="0" applyNumberFormat="1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8" xfId="0" applyBorder="1" applyAlignment="1">
      <alignment horizontal="center"/>
    </xf>
    <xf numFmtId="0" fontId="15" fillId="14" borderId="33" xfId="0" applyFont="1" applyFill="1" applyBorder="1" applyAlignment="1">
      <alignment horizontal="center"/>
    </xf>
    <xf numFmtId="0" fontId="15" fillId="14" borderId="34" xfId="0" applyFont="1" applyFill="1" applyBorder="1" applyAlignment="1">
      <alignment horizontal="center"/>
    </xf>
    <xf numFmtId="166" fontId="15" fillId="14" borderId="34" xfId="0" applyNumberFormat="1" applyFont="1" applyFill="1" applyBorder="1" applyAlignment="1">
      <alignment horizontal="center" vertical="center"/>
    </xf>
    <xf numFmtId="166" fontId="15" fillId="14" borderId="3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25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27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9" fontId="0" fillId="0" borderId="0" xfId="1" applyFont="1" applyAlignment="1">
      <alignment vertical="center"/>
    </xf>
    <xf numFmtId="0" fontId="18" fillId="0" borderId="0" xfId="0" applyFont="1" applyAlignment="1">
      <alignment vertical="center" wrapText="1"/>
    </xf>
    <xf numFmtId="165" fontId="0" fillId="0" borderId="26" xfId="0" applyNumberFormat="1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165" fontId="0" fillId="0" borderId="26" xfId="0" applyNumberFormat="1" applyFill="1" applyBorder="1" applyAlignment="1">
      <alignment horizontal="center" vertical="center"/>
    </xf>
    <xf numFmtId="166" fontId="0" fillId="0" borderId="26" xfId="0" applyNumberFormat="1" applyFill="1" applyBorder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/>
    </xf>
    <xf numFmtId="166" fontId="0" fillId="0" borderId="0" xfId="0" applyNumberFormat="1" applyFill="1" applyAlignment="1">
      <alignment horizontal="center"/>
    </xf>
    <xf numFmtId="166" fontId="15" fillId="14" borderId="0" xfId="0" applyNumberFormat="1" applyFont="1" applyFill="1"/>
    <xf numFmtId="0" fontId="15" fillId="8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166" fontId="15" fillId="8" borderId="0" xfId="0" applyNumberFormat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14" borderId="0" xfId="0" applyFont="1" applyFill="1"/>
    <xf numFmtId="0" fontId="15" fillId="0" borderId="0" xfId="0" applyFont="1" applyFill="1"/>
    <xf numFmtId="166" fontId="15" fillId="0" borderId="0" xfId="0" applyNumberFormat="1" applyFont="1" applyFill="1"/>
    <xf numFmtId="0" fontId="0" fillId="0" borderId="0" xfId="0" applyFill="1" applyAlignment="1">
      <alignment horizontal="left" vertical="center"/>
    </xf>
    <xf numFmtId="0" fontId="15" fillId="14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166" fontId="15" fillId="0" borderId="0" xfId="0" applyNumberFormat="1" applyFont="1" applyFill="1" applyAlignment="1">
      <alignment horizontal="left" vertical="center"/>
    </xf>
    <xf numFmtId="166" fontId="15" fillId="14" borderId="0" xfId="0" applyNumberFormat="1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6" fillId="0" borderId="0" xfId="0" applyFont="1" applyFill="1" applyAlignment="1">
      <alignment vertical="center" wrapText="1"/>
    </xf>
    <xf numFmtId="0" fontId="0" fillId="15" borderId="0" xfId="0" applyFill="1" applyBorder="1" applyAlignment="1">
      <alignment horizontal="center" vertical="center"/>
    </xf>
    <xf numFmtId="3" fontId="0" fillId="2" borderId="7" xfId="0" applyNumberForma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18" xfId="0" applyBorder="1" applyAlignment="1">
      <alignment horizontal="left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3" borderId="0" xfId="0" applyFont="1" applyFill="1" applyAlignment="1">
      <alignment horizontal="left" wrapText="1"/>
    </xf>
    <xf numFmtId="0" fontId="7" fillId="3" borderId="15" xfId="0" applyFont="1" applyFill="1" applyBorder="1" applyAlignment="1">
      <alignment horizontal="left" wrapText="1"/>
    </xf>
    <xf numFmtId="0" fontId="8" fillId="3" borderId="0" xfId="0" applyFont="1" applyFill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2" fillId="8" borderId="0" xfId="0" applyFont="1" applyFill="1" applyAlignment="1">
      <alignment horizontal="left"/>
    </xf>
    <xf numFmtId="0" fontId="26" fillId="0" borderId="0" xfId="0" applyFont="1" applyAlignment="1">
      <alignment vertical="center"/>
    </xf>
    <xf numFmtId="0" fontId="3" fillId="0" borderId="0" xfId="0" applyFont="1" applyFill="1" applyBorder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130966</xdr:colOff>
      <xdr:row>24</xdr:row>
      <xdr:rowOff>19844</xdr:rowOff>
    </xdr:from>
    <xdr:to>
      <xdr:col>5</xdr:col>
      <xdr:colOff>414766</xdr:colOff>
      <xdr:row>24</xdr:row>
      <xdr:rowOff>505558</xdr:rowOff>
    </xdr:to>
    <xdr:pic>
      <xdr:nvPicPr>
        <xdr:cNvPr id="3" name="Immagine 2">
          <a:extLst>
            <a:ext uri="{FF2B5EF4-FFF2-40B4-BE49-F238E27FC236}">
              <a16:creationId xmlns="" xmlns:a16="http://schemas.microsoft.com/office/drawing/2014/main" id="{5FFD1CDB-0FA4-4AA9-BEAF-8181040C1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1997" y="3710782"/>
          <a:ext cx="783863" cy="485714"/>
        </a:xfrm>
        <a:prstGeom prst="rect">
          <a:avLst/>
        </a:prstGeom>
      </xdr:spPr>
    </xdr:pic>
    <xdr:clientData/>
  </xdr:twoCellAnchor>
  <xdr:twoCellAnchor editAs="oneCell">
    <xdr:from>
      <xdr:col>4</xdr:col>
      <xdr:colOff>233358</xdr:colOff>
      <xdr:row>26</xdr:row>
      <xdr:rowOff>48275</xdr:rowOff>
    </xdr:from>
    <xdr:to>
      <xdr:col>5</xdr:col>
      <xdr:colOff>304724</xdr:colOff>
      <xdr:row>26</xdr:row>
      <xdr:rowOff>493568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6F6F8F1F-A992-4C2C-BCF1-DF978CBBE9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4580"/>
        <a:stretch/>
      </xdr:blipFill>
      <xdr:spPr>
        <a:xfrm>
          <a:off x="4674389" y="4465494"/>
          <a:ext cx="571429" cy="445293"/>
        </a:xfrm>
        <a:prstGeom prst="rect">
          <a:avLst/>
        </a:prstGeom>
      </xdr:spPr>
    </xdr:pic>
    <xdr:clientData/>
  </xdr:twoCellAnchor>
  <xdr:twoCellAnchor editAs="oneCell">
    <xdr:from>
      <xdr:col>4</xdr:col>
      <xdr:colOff>54768</xdr:colOff>
      <xdr:row>32</xdr:row>
      <xdr:rowOff>47624</xdr:rowOff>
    </xdr:from>
    <xdr:to>
      <xdr:col>5</xdr:col>
      <xdr:colOff>447563</xdr:colOff>
      <xdr:row>32</xdr:row>
      <xdr:rowOff>495243</xdr:rowOff>
    </xdr:to>
    <xdr:pic>
      <xdr:nvPicPr>
        <xdr:cNvPr id="5" name="Immagine 4">
          <a:extLst>
            <a:ext uri="{FF2B5EF4-FFF2-40B4-BE49-F238E27FC236}">
              <a16:creationId xmlns="" xmlns:a16="http://schemas.microsoft.com/office/drawing/2014/main" id="{5943CEE2-541E-4FF9-8727-07169162D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95799" y="5917405"/>
          <a:ext cx="892858" cy="447619"/>
        </a:xfrm>
        <a:prstGeom prst="rect">
          <a:avLst/>
        </a:prstGeom>
      </xdr:spPr>
    </xdr:pic>
    <xdr:clientData/>
  </xdr:twoCellAnchor>
  <xdr:twoCellAnchor editAs="oneCell">
    <xdr:from>
      <xdr:col>4</xdr:col>
      <xdr:colOff>150015</xdr:colOff>
      <xdr:row>34</xdr:row>
      <xdr:rowOff>69273</xdr:rowOff>
    </xdr:from>
    <xdr:to>
      <xdr:col>5</xdr:col>
      <xdr:colOff>371382</xdr:colOff>
      <xdr:row>34</xdr:row>
      <xdr:rowOff>476250</xdr:rowOff>
    </xdr:to>
    <xdr:pic>
      <xdr:nvPicPr>
        <xdr:cNvPr id="6" name="Immagine 5">
          <a:extLst>
            <a:ext uri="{FF2B5EF4-FFF2-40B4-BE49-F238E27FC236}">
              <a16:creationId xmlns="" xmlns:a16="http://schemas.microsoft.com/office/drawing/2014/main" id="{586F258D-0FCA-4B1E-80AC-6226F0E383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5671" b="9359"/>
        <a:stretch/>
      </xdr:blipFill>
      <xdr:spPr>
        <a:xfrm>
          <a:off x="4591046" y="6665336"/>
          <a:ext cx="721430" cy="406977"/>
        </a:xfrm>
        <a:prstGeom prst="rect">
          <a:avLst/>
        </a:prstGeom>
      </xdr:spPr>
    </xdr:pic>
    <xdr:clientData/>
  </xdr:twoCellAnchor>
  <xdr:twoCellAnchor editAs="oneCell">
    <xdr:from>
      <xdr:col>9</xdr:col>
      <xdr:colOff>37306</xdr:colOff>
      <xdr:row>26</xdr:row>
      <xdr:rowOff>11907</xdr:rowOff>
    </xdr:from>
    <xdr:to>
      <xdr:col>15</xdr:col>
      <xdr:colOff>809623</xdr:colOff>
      <xdr:row>32</xdr:row>
      <xdr:rowOff>500062</xdr:rowOff>
    </xdr:to>
    <xdr:pic>
      <xdr:nvPicPr>
        <xdr:cNvPr id="7" name="Immagine 6">
          <a:extLst>
            <a:ext uri="{FF2B5EF4-FFF2-40B4-BE49-F238E27FC236}">
              <a16:creationId xmlns="" xmlns:a16="http://schemas.microsoft.com/office/drawing/2014/main" id="{934F1A0C-C83A-4ACE-A609-B3C2917843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4945" t="3883" r="1814" b="2938"/>
        <a:stretch/>
      </xdr:blipFill>
      <xdr:spPr>
        <a:xfrm>
          <a:off x="7264400" y="4822032"/>
          <a:ext cx="3856036" cy="2666999"/>
        </a:xfrm>
        <a:prstGeom prst="rect">
          <a:avLst/>
        </a:prstGeom>
      </xdr:spPr>
    </xdr:pic>
    <xdr:clientData/>
  </xdr:twoCellAnchor>
  <xdr:twoCellAnchor editAs="oneCell">
    <xdr:from>
      <xdr:col>4</xdr:col>
      <xdr:colOff>52388</xdr:colOff>
      <xdr:row>30</xdr:row>
      <xdr:rowOff>43296</xdr:rowOff>
    </xdr:from>
    <xdr:to>
      <xdr:col>5</xdr:col>
      <xdr:colOff>454707</xdr:colOff>
      <xdr:row>30</xdr:row>
      <xdr:rowOff>502228</xdr:rowOff>
    </xdr:to>
    <xdr:pic>
      <xdr:nvPicPr>
        <xdr:cNvPr id="8" name="Immagine 7">
          <a:extLst>
            <a:ext uri="{FF2B5EF4-FFF2-40B4-BE49-F238E27FC236}">
              <a16:creationId xmlns="" xmlns:a16="http://schemas.microsoft.com/office/drawing/2014/main" id="{4A8956F8-91A7-4D1A-B32E-FB881F516D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9114" b="7966"/>
        <a:stretch/>
      </xdr:blipFill>
      <xdr:spPr>
        <a:xfrm>
          <a:off x="4493419" y="5186796"/>
          <a:ext cx="902382" cy="458932"/>
        </a:xfrm>
        <a:prstGeom prst="rect">
          <a:avLst/>
        </a:prstGeom>
      </xdr:spPr>
    </xdr:pic>
    <xdr:clientData/>
  </xdr:twoCellAnchor>
  <xdr:twoCellAnchor editAs="oneCell">
    <xdr:from>
      <xdr:col>16</xdr:col>
      <xdr:colOff>190499</xdr:colOff>
      <xdr:row>26</xdr:row>
      <xdr:rowOff>47626</xdr:rowOff>
    </xdr:from>
    <xdr:to>
      <xdr:col>27</xdr:col>
      <xdr:colOff>369093</xdr:colOff>
      <xdr:row>32</xdr:row>
      <xdr:rowOff>369094</xdr:rowOff>
    </xdr:to>
    <xdr:pic>
      <xdr:nvPicPr>
        <xdr:cNvPr id="9" name="Immagine 8">
          <a:extLst>
            <a:ext uri="{FF2B5EF4-FFF2-40B4-BE49-F238E27FC236}">
              <a16:creationId xmlns="" xmlns:a16="http://schemas.microsoft.com/office/drawing/2014/main" id="{B760FC6C-6A71-4967-AF6F-6A208216C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666" t="2691" r="1346" b="3139"/>
        <a:stretch/>
      </xdr:blipFill>
      <xdr:spPr>
        <a:xfrm>
          <a:off x="11025187" y="4857751"/>
          <a:ext cx="6929438" cy="2500312"/>
        </a:xfrm>
        <a:prstGeom prst="rect">
          <a:avLst/>
        </a:prstGeom>
      </xdr:spPr>
    </xdr:pic>
    <xdr:clientData/>
  </xdr:twoCellAnchor>
  <xdr:oneCellAnchor>
    <xdr:from>
      <xdr:col>4</xdr:col>
      <xdr:colOff>1189</xdr:colOff>
      <xdr:row>40</xdr:row>
      <xdr:rowOff>90485</xdr:rowOff>
    </xdr:from>
    <xdr:ext cx="2630092" cy="38576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0" name="CasellaDiTesto 9">
              <a:extLst>
                <a:ext uri="{FF2B5EF4-FFF2-40B4-BE49-F238E27FC236}">
                  <a16:creationId xmlns="" xmlns:a16="http://schemas.microsoft.com/office/drawing/2014/main" id="{AB172434-8829-4A14-A88F-D5BC5B851045}"/>
                </a:ext>
              </a:extLst>
            </xdr:cNvPr>
            <xdr:cNvSpPr txBox="1"/>
          </xdr:nvSpPr>
          <xdr:spPr>
            <a:xfrm>
              <a:off x="4821667" y="9744694"/>
              <a:ext cx="2630092" cy="3857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it-IT" sz="1100" b="0" i="1">
                        <a:latin typeface="Cambria Math" panose="02040503050406030204" pitchFamily="18" charset="0"/>
                      </a:rPr>
                      <m:t>=(2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𝑓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m:rPr>
                        <m:sty m:val="p"/>
                      </m:rPr>
                      <a:rPr lang="el-GR" sz="1100" b="0" i="1">
                        <a:latin typeface="Cambria Math" panose="02040503050406030204" pitchFamily="18" charset="0"/>
                      </a:rPr>
                      <m:t>λ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𝑠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∗(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𝑇𝑖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𝑇𝑒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))/(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𝐸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it-IT" sz="1100" b="0" i="1">
                        <a:latin typeface="Cambria Math" panose="02040503050406030204" pitchFamily="18" charset="0"/>
                      </a:rPr>
                      <m:t>𝐿𝑛</m:t>
                    </m:r>
                    <m:d>
                      <m:dPr>
                        <m:ctrlPr>
                          <a:rPr lang="it-IT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it-IT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𝐷</m:t>
                            </m:r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+2</m:t>
                            </m:r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𝑆</m:t>
                            </m:r>
                          </m:num>
                          <m:den>
                            <m:r>
                              <a:rPr lang="it-IT" sz="1100" b="0" i="1">
                                <a:latin typeface="Cambria Math" panose="02040503050406030204" pitchFamily="18" charset="0"/>
                              </a:rPr>
                              <m:t>𝐷</m:t>
                            </m:r>
                          </m:den>
                        </m:f>
                      </m:e>
                    </m:d>
                    <m:r>
                      <a:rPr lang="it-IT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it-IT" sz="1100"/>
            </a:p>
          </xdr:txBody>
        </xdr:sp>
      </mc:Choice>
      <mc:Fallback>
        <xdr:sp macro="" textlink="">
          <xdr:nvSpPr>
            <xdr:cNvPr id="10" name="CasellaDiTesto 9">
              <a:extLst>
                <a:ext uri="{FF2B5EF4-FFF2-40B4-BE49-F238E27FC236}">
                  <a16:creationId xmlns="" xmlns:a16="http://schemas.microsoft.com/office/drawing/2014/main" xmlns:a14="http://schemas.microsoft.com/office/drawing/2010/main" id="{AB172434-8829-4A14-A88F-D5BC5B851045}"/>
                </a:ext>
              </a:extLst>
            </xdr:cNvPr>
            <xdr:cNvSpPr txBox="1"/>
          </xdr:nvSpPr>
          <xdr:spPr>
            <a:xfrm>
              <a:off x="4821667" y="9744694"/>
              <a:ext cx="2630092" cy="3857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it-IT" sz="1100" b="0" i="0">
                  <a:latin typeface="Cambria Math" panose="02040503050406030204" pitchFamily="18" charset="0"/>
                </a:rPr>
                <a:t>=(2𝑓∗</a:t>
              </a:r>
              <a:r>
                <a:rPr lang="el-GR" sz="1100" b="0" i="0">
                  <a:latin typeface="Cambria Math" panose="02040503050406030204" pitchFamily="18" charset="0"/>
                </a:rPr>
                <a:t>λ</a:t>
              </a:r>
              <a:r>
                <a:rPr lang="it-IT" sz="1100" b="0" i="0">
                  <a:latin typeface="Cambria Math" panose="02040503050406030204" pitchFamily="18" charset="0"/>
                </a:rPr>
                <a:t>𝑠∗(𝑇𝑖−𝑇𝑒))/(𝐸∗𝐿𝑛((𝐷+2𝑆)/𝐷))</a:t>
              </a:r>
              <a:endParaRPr lang="it-IT" sz="1100"/>
            </a:p>
          </xdr:txBody>
        </xdr:sp>
      </mc:Fallback>
    </mc:AlternateContent>
    <xdr:clientData/>
  </xdr:oneCellAnchor>
  <xdr:twoCellAnchor editAs="oneCell">
    <xdr:from>
      <xdr:col>4</xdr:col>
      <xdr:colOff>23812</xdr:colOff>
      <xdr:row>42</xdr:row>
      <xdr:rowOff>471146</xdr:rowOff>
    </xdr:from>
    <xdr:to>
      <xdr:col>7</xdr:col>
      <xdr:colOff>387803</xdr:colOff>
      <xdr:row>51</xdr:row>
      <xdr:rowOff>15308</xdr:rowOff>
    </xdr:to>
    <xdr:pic>
      <xdr:nvPicPr>
        <xdr:cNvPr id="17" name="Immagine 16">
          <a:extLst>
            <a:ext uri="{FF2B5EF4-FFF2-40B4-BE49-F238E27FC236}">
              <a16:creationId xmlns="" xmlns:a16="http://schemas.microsoft.com/office/drawing/2014/main" id="{59B2B352-517C-4509-B613-D969038871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7065" t="3335" r="6855" b="5629"/>
        <a:stretch/>
      </xdr:blipFill>
      <xdr:spPr>
        <a:xfrm>
          <a:off x="4473348" y="11057503"/>
          <a:ext cx="2051276" cy="1694091"/>
        </a:xfrm>
        <a:prstGeom prst="rect">
          <a:avLst/>
        </a:prstGeom>
      </xdr:spPr>
    </xdr:pic>
    <xdr:clientData/>
  </xdr:twoCellAnchor>
  <xdr:oneCellAnchor>
    <xdr:from>
      <xdr:col>4</xdr:col>
      <xdr:colOff>52388</xdr:colOff>
      <xdr:row>28</xdr:row>
      <xdr:rowOff>43296</xdr:rowOff>
    </xdr:from>
    <xdr:ext cx="902382" cy="458932"/>
    <xdr:pic>
      <xdr:nvPicPr>
        <xdr:cNvPr id="18" name="Immagine 17">
          <a:extLst>
            <a:ext uri="{FF2B5EF4-FFF2-40B4-BE49-F238E27FC236}">
              <a16:creationId xmlns="" xmlns:a16="http://schemas.microsoft.com/office/drawing/2014/main" id="{6D34E287-A118-44E6-9870-DD9D3C1332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9114" b="7966"/>
        <a:stretch/>
      </xdr:blipFill>
      <xdr:spPr>
        <a:xfrm>
          <a:off x="4493419" y="5579702"/>
          <a:ext cx="902382" cy="458932"/>
        </a:xfrm>
        <a:prstGeom prst="rect">
          <a:avLst/>
        </a:prstGeom>
      </xdr:spPr>
    </xdr:pic>
    <xdr:clientData/>
  </xdr:oneCellAnchor>
  <xdr:twoCellAnchor editAs="oneCell">
    <xdr:from>
      <xdr:col>15</xdr:col>
      <xdr:colOff>82823</xdr:colOff>
      <xdr:row>34</xdr:row>
      <xdr:rowOff>3487</xdr:rowOff>
    </xdr:from>
    <xdr:to>
      <xdr:col>15</xdr:col>
      <xdr:colOff>903336</xdr:colOff>
      <xdr:row>34</xdr:row>
      <xdr:rowOff>489201</xdr:rowOff>
    </xdr:to>
    <xdr:pic>
      <xdr:nvPicPr>
        <xdr:cNvPr id="12" name="Immagine 11">
          <a:extLst>
            <a:ext uri="{FF2B5EF4-FFF2-40B4-BE49-F238E27FC236}">
              <a16:creationId xmlns="" xmlns:a16="http://schemas.microsoft.com/office/drawing/2014/main" id="{5FFD1CDB-0FA4-4AA9-BEAF-8181040C1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52310" y="7500904"/>
          <a:ext cx="820513" cy="4857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195265</xdr:colOff>
      <xdr:row>0</xdr:row>
      <xdr:rowOff>0</xdr:rowOff>
    </xdr:from>
    <xdr:to>
      <xdr:col>23</xdr:col>
      <xdr:colOff>515748</xdr:colOff>
      <xdr:row>26</xdr:row>
      <xdr:rowOff>123255</xdr:rowOff>
    </xdr:to>
    <xdr:pic>
      <xdr:nvPicPr>
        <xdr:cNvPr id="4" name="Immagine 3">
          <a:extLst>
            <a:ext uri="{FF2B5EF4-FFF2-40B4-BE49-F238E27FC236}">
              <a16:creationId xmlns="" xmlns:a16="http://schemas.microsoft.com/office/drawing/2014/main" id="{84B08EE9-4513-42D7-BB56-BA46EAAB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7965" y="0"/>
          <a:ext cx="8331008" cy="4399980"/>
        </a:xfrm>
        <a:prstGeom prst="rect">
          <a:avLst/>
        </a:prstGeom>
      </xdr:spPr>
    </xdr:pic>
    <xdr:clientData/>
  </xdr:twoCellAnchor>
  <xdr:twoCellAnchor editAs="oneCell">
    <xdr:from>
      <xdr:col>11</xdr:col>
      <xdr:colOff>342900</xdr:colOff>
      <xdr:row>23</xdr:row>
      <xdr:rowOff>23812</xdr:rowOff>
    </xdr:from>
    <xdr:to>
      <xdr:col>24</xdr:col>
      <xdr:colOff>22824</xdr:colOff>
      <xdr:row>49</xdr:row>
      <xdr:rowOff>4148</xdr:rowOff>
    </xdr:to>
    <xdr:pic>
      <xdr:nvPicPr>
        <xdr:cNvPr id="5" name="Immagine 4">
          <a:extLst>
            <a:ext uri="{FF2B5EF4-FFF2-40B4-BE49-F238E27FC236}">
              <a16:creationId xmlns="" xmlns:a16="http://schemas.microsoft.com/office/drawing/2014/main" id="{9E59E524-FFF5-4AA7-9DC2-B159E020F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5600" y="3829050"/>
          <a:ext cx="8328624" cy="4695211"/>
        </a:xfrm>
        <a:prstGeom prst="rect">
          <a:avLst/>
        </a:prstGeom>
      </xdr:spPr>
    </xdr:pic>
    <xdr:clientData/>
  </xdr:twoCellAnchor>
  <xdr:twoCellAnchor editAs="oneCell">
    <xdr:from>
      <xdr:col>21</xdr:col>
      <xdr:colOff>392907</xdr:colOff>
      <xdr:row>0</xdr:row>
      <xdr:rowOff>83344</xdr:rowOff>
    </xdr:from>
    <xdr:to>
      <xdr:col>34</xdr:col>
      <xdr:colOff>365730</xdr:colOff>
      <xdr:row>28</xdr:row>
      <xdr:rowOff>42265</xdr:rowOff>
    </xdr:to>
    <xdr:pic>
      <xdr:nvPicPr>
        <xdr:cNvPr id="6" name="Immagine 5">
          <a:extLst>
            <a:ext uri="{FF2B5EF4-FFF2-40B4-BE49-F238E27FC236}">
              <a16:creationId xmlns="" xmlns:a16="http://schemas.microsoft.com/office/drawing/2014/main" id="{8767138B-793E-4716-9764-737A6D579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97188" y="83344"/>
          <a:ext cx="7866667" cy="47809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27</xdr:row>
      <xdr:rowOff>0</xdr:rowOff>
    </xdr:from>
    <xdr:to>
      <xdr:col>4</xdr:col>
      <xdr:colOff>152400</xdr:colOff>
      <xdr:row>27</xdr:row>
      <xdr:rowOff>142875</xdr:rowOff>
    </xdr:to>
    <xdr:pic>
      <xdr:nvPicPr>
        <xdr:cNvPr id="3" name="Immagine 2" descr="Simbolo omega">
          <a:extLst>
            <a:ext uri="{FF2B5EF4-FFF2-40B4-BE49-F238E27FC236}">
              <a16:creationId xmlns="" xmlns:a16="http://schemas.microsoft.com/office/drawing/2014/main" id="{E84C9C22-A623-4D86-909B-FE14B0437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7086600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152400</xdr:colOff>
      <xdr:row>27</xdr:row>
      <xdr:rowOff>142875</xdr:rowOff>
    </xdr:to>
    <xdr:pic>
      <xdr:nvPicPr>
        <xdr:cNvPr id="4" name="Immagine 3" descr="Simbolo omega">
          <a:extLst>
            <a:ext uri="{FF2B5EF4-FFF2-40B4-BE49-F238E27FC236}">
              <a16:creationId xmlns="" xmlns:a16="http://schemas.microsoft.com/office/drawing/2014/main" id="{B8F18D1D-7121-4BC1-B638-7FDF6130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7086600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152400</xdr:colOff>
      <xdr:row>39</xdr:row>
      <xdr:rowOff>142875</xdr:rowOff>
    </xdr:to>
    <xdr:pic>
      <xdr:nvPicPr>
        <xdr:cNvPr id="5" name="Immagine 4" descr="Simbolo omega">
          <a:extLst>
            <a:ext uri="{FF2B5EF4-FFF2-40B4-BE49-F238E27FC236}">
              <a16:creationId xmlns="" xmlns:a16="http://schemas.microsoft.com/office/drawing/2014/main" id="{24F81C0B-ECC8-4ADD-9E6C-2F12773C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10439400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" dT="2020-12-18T08:52:52.26" personId="{00000000-0000-0000-0000-000000000000}" id="{5F3291EA-8884-4F0D-BA1F-BEEBA353B85F}">
    <text>nel caso dei sali fusi il coefficiente sale fino a 1500 W/m2K a 295°, l'impatto sulla dispersione è pressochè nullo</text>
  </threadedComment>
  <threadedComment ref="F16" dT="2020-12-27T11:08:39.72" personId="{00000000-0000-0000-0000-000000000000}" id="{D24B1FCB-6C00-4AB7-9C77-B9E1BBF752E2}">
    <text>per non considerare il secondo strato di coibentazione azzerare il suo spessore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t.wikipedia.org/wiki/Viscosit%C3%A0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it.wikipedia.org/wiki/Viscosit%C3%A0" TargetMode="External"/><Relationship Id="rId1" Type="http://schemas.openxmlformats.org/officeDocument/2006/relationships/hyperlink" Target="https://it.wikipedia.org/wiki/Densit%C3%A0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it.wikipedia.org/wiki/Calore_specifico" TargetMode="External"/><Relationship Id="rId4" Type="http://schemas.openxmlformats.org/officeDocument/2006/relationships/hyperlink" Target="https://it.wikipedia.org/wiki/Calore_specifico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</sheetPr>
  <dimension ref="B1:T51"/>
  <sheetViews>
    <sheetView tabSelected="1" topLeftCell="A34" zoomScale="115" zoomScaleNormal="115" workbookViewId="0">
      <selection activeCell="F15" sqref="F15"/>
    </sheetView>
  </sheetViews>
  <sheetFormatPr defaultRowHeight="14.4" x14ac:dyDescent="0.55000000000000004"/>
  <cols>
    <col min="1" max="1" width="4" customWidth="1"/>
    <col min="2" max="2" width="13.68359375" bestFit="1" customWidth="1"/>
    <col min="3" max="3" width="45.68359375" customWidth="1"/>
    <col min="4" max="4" width="3.26171875" style="1" bestFit="1" customWidth="1"/>
    <col min="5" max="5" width="7.41796875" bestFit="1" customWidth="1"/>
    <col min="7" max="7" width="8.68359375" customWidth="1"/>
    <col min="8" max="8" width="8.15625" customWidth="1"/>
    <col min="9" max="9" width="6" bestFit="1" customWidth="1"/>
    <col min="10" max="10" width="12" bestFit="1" customWidth="1"/>
    <col min="11" max="11" width="5.83984375" bestFit="1" customWidth="1"/>
    <col min="12" max="12" width="6" bestFit="1" customWidth="1"/>
    <col min="13" max="14" width="6.578125" bestFit="1" customWidth="1"/>
    <col min="16" max="16" width="13.68359375" bestFit="1" customWidth="1"/>
    <col min="19" max="19" width="10.15625" bestFit="1" customWidth="1"/>
  </cols>
  <sheetData>
    <row r="1" spans="2:14" ht="8.1" customHeight="1" thickBot="1" x14ac:dyDescent="0.6"/>
    <row r="2" spans="2:14" ht="14.7" thickBot="1" x14ac:dyDescent="0.6">
      <c r="B2" s="204" t="s">
        <v>307</v>
      </c>
      <c r="C2" s="205"/>
      <c r="D2" s="205"/>
      <c r="E2" s="205"/>
      <c r="F2" s="205"/>
      <c r="G2" s="205"/>
      <c r="H2" s="206"/>
      <c r="I2" s="164"/>
    </row>
    <row r="3" spans="2:14" ht="8.1" customHeight="1" thickBot="1" x14ac:dyDescent="0.6">
      <c r="B3" s="6"/>
      <c r="C3" s="7"/>
      <c r="D3" s="8"/>
      <c r="E3" s="7"/>
      <c r="F3" s="7"/>
      <c r="G3" s="7"/>
      <c r="H3" s="9"/>
      <c r="I3" s="7"/>
    </row>
    <row r="4" spans="2:14" x14ac:dyDescent="0.55000000000000004">
      <c r="B4" s="207" t="s">
        <v>37</v>
      </c>
      <c r="C4" s="55"/>
      <c r="D4" s="4"/>
      <c r="E4" s="3"/>
      <c r="F4" s="3"/>
      <c r="G4" s="3"/>
      <c r="H4" s="5"/>
      <c r="I4" s="7"/>
    </row>
    <row r="5" spans="2:14" x14ac:dyDescent="0.55000000000000004">
      <c r="B5" s="208"/>
      <c r="C5" s="7" t="s">
        <v>9</v>
      </c>
      <c r="D5" s="8" t="s">
        <v>24</v>
      </c>
      <c r="E5" s="10" t="s">
        <v>10</v>
      </c>
      <c r="F5" s="90">
        <v>300</v>
      </c>
      <c r="G5" s="7"/>
      <c r="H5" s="9"/>
      <c r="I5" s="7"/>
    </row>
    <row r="6" spans="2:14" ht="14.7" thickBot="1" x14ac:dyDescent="0.6">
      <c r="B6" s="209"/>
      <c r="C6" s="14" t="s">
        <v>8</v>
      </c>
      <c r="D6" s="20" t="s">
        <v>30</v>
      </c>
      <c r="E6" s="16" t="s">
        <v>13</v>
      </c>
      <c r="F6" s="77">
        <v>290</v>
      </c>
      <c r="G6" s="14"/>
      <c r="H6" s="17"/>
      <c r="I6" s="7"/>
    </row>
    <row r="7" spans="2:14" ht="8.1" customHeight="1" thickBot="1" x14ac:dyDescent="0.6">
      <c r="B7" s="6"/>
      <c r="C7" s="7"/>
      <c r="D7" s="8"/>
      <c r="E7" s="7"/>
      <c r="F7" s="78"/>
      <c r="G7" s="7"/>
      <c r="H7" s="9"/>
      <c r="I7" s="7"/>
    </row>
    <row r="8" spans="2:14" x14ac:dyDescent="0.55000000000000004">
      <c r="B8" s="210" t="s">
        <v>1</v>
      </c>
      <c r="C8" s="53" t="s">
        <v>157</v>
      </c>
      <c r="D8" s="4"/>
      <c r="E8" s="3"/>
      <c r="F8" s="79"/>
      <c r="G8" s="3"/>
      <c r="H8" s="5"/>
      <c r="I8" s="7"/>
    </row>
    <row r="9" spans="2:14" x14ac:dyDescent="0.55000000000000004">
      <c r="B9" s="208"/>
      <c r="C9" s="7" t="s">
        <v>16</v>
      </c>
      <c r="D9" s="8" t="s">
        <v>27</v>
      </c>
      <c r="E9" s="10" t="s">
        <v>5</v>
      </c>
      <c r="F9" s="200">
        <f>'riscaldamento tubo '!F16</f>
        <v>200</v>
      </c>
      <c r="G9" s="10" t="s">
        <v>300</v>
      </c>
      <c r="H9" s="11">
        <f>F9/1000</f>
        <v>0.2</v>
      </c>
      <c r="I9" s="165"/>
    </row>
    <row r="10" spans="2:14" x14ac:dyDescent="0.55000000000000004">
      <c r="B10" s="208"/>
      <c r="C10" s="7" t="s">
        <v>2</v>
      </c>
      <c r="D10" s="8" t="s">
        <v>28</v>
      </c>
      <c r="E10" s="10" t="s">
        <v>5</v>
      </c>
      <c r="F10" s="200">
        <v>2.5</v>
      </c>
      <c r="G10" s="10" t="s">
        <v>299</v>
      </c>
      <c r="H10" s="11">
        <f>H9+F10/1000+F10/1000</f>
        <v>0.20500000000000002</v>
      </c>
      <c r="I10" s="165"/>
    </row>
    <row r="11" spans="2:14" x14ac:dyDescent="0.55000000000000004">
      <c r="B11" s="208"/>
      <c r="C11" s="7" t="s">
        <v>3</v>
      </c>
      <c r="D11" s="12" t="s">
        <v>20</v>
      </c>
      <c r="E11" s="10" t="s">
        <v>6</v>
      </c>
      <c r="F11" s="81">
        <v>43</v>
      </c>
      <c r="G11" s="10"/>
      <c r="H11" s="11"/>
      <c r="I11" s="165"/>
    </row>
    <row r="12" spans="2:14" ht="14.7" thickBot="1" x14ac:dyDescent="0.6">
      <c r="B12" s="209"/>
      <c r="C12" s="14" t="s">
        <v>7</v>
      </c>
      <c r="D12" s="20" t="s">
        <v>29</v>
      </c>
      <c r="E12" s="16" t="s">
        <v>5</v>
      </c>
      <c r="F12" s="82">
        <v>13500</v>
      </c>
      <c r="G12" s="16" t="s">
        <v>11</v>
      </c>
      <c r="H12" s="21">
        <f>F12/1000</f>
        <v>13.5</v>
      </c>
      <c r="I12" s="165"/>
    </row>
    <row r="13" spans="2:14" ht="8.1" customHeight="1" thickBot="1" x14ac:dyDescent="0.6">
      <c r="B13" s="6"/>
      <c r="C13" s="7"/>
      <c r="D13" s="8"/>
      <c r="E13" s="10"/>
      <c r="F13" s="78"/>
      <c r="G13" s="10"/>
      <c r="H13" s="11"/>
      <c r="I13" s="165"/>
    </row>
    <row r="14" spans="2:14" x14ac:dyDescent="0.55000000000000004">
      <c r="B14" s="214" t="s">
        <v>295</v>
      </c>
      <c r="C14" s="2" t="s">
        <v>2</v>
      </c>
      <c r="D14" s="4" t="s">
        <v>32</v>
      </c>
      <c r="E14" s="18" t="s">
        <v>5</v>
      </c>
      <c r="F14" s="83">
        <v>150</v>
      </c>
      <c r="G14" s="18" t="s">
        <v>299</v>
      </c>
      <c r="H14" s="19">
        <f>H10+F14/1000+F14/1000</f>
        <v>0.505</v>
      </c>
      <c r="I14" s="165"/>
      <c r="L14" s="169"/>
      <c r="M14" s="1"/>
      <c r="N14" s="1"/>
    </row>
    <row r="15" spans="2:14" ht="14.7" thickBot="1" x14ac:dyDescent="0.6">
      <c r="B15" s="215"/>
      <c r="C15" s="13" t="s">
        <v>4</v>
      </c>
      <c r="D15" s="15" t="s">
        <v>33</v>
      </c>
      <c r="E15" s="16" t="s">
        <v>6</v>
      </c>
      <c r="F15" s="77">
        <v>7.0000000000000007E-2</v>
      </c>
      <c r="G15" s="14"/>
      <c r="H15" s="17"/>
      <c r="I15" s="7"/>
      <c r="L15" s="182"/>
      <c r="M15" s="1"/>
      <c r="N15" s="1"/>
    </row>
    <row r="16" spans="2:14" x14ac:dyDescent="0.55000000000000004">
      <c r="B16" s="207" t="s">
        <v>296</v>
      </c>
      <c r="C16" s="3" t="s">
        <v>2</v>
      </c>
      <c r="D16" s="4" t="s">
        <v>32</v>
      </c>
      <c r="E16" s="18" t="s">
        <v>5</v>
      </c>
      <c r="F16" s="83">
        <v>0</v>
      </c>
      <c r="G16" s="10" t="s">
        <v>299</v>
      </c>
      <c r="H16" s="19">
        <f>H14+F16/1000+F16/1000</f>
        <v>0.505</v>
      </c>
      <c r="I16" s="165"/>
      <c r="L16" s="182"/>
      <c r="M16" s="1"/>
      <c r="N16" s="1"/>
    </row>
    <row r="17" spans="2:16" ht="14.7" thickBot="1" x14ac:dyDescent="0.6">
      <c r="B17" s="211"/>
      <c r="C17" s="14" t="s">
        <v>4</v>
      </c>
      <c r="D17" s="15" t="s">
        <v>33</v>
      </c>
      <c r="E17" s="16" t="s">
        <v>6</v>
      </c>
      <c r="F17" s="77">
        <v>2.5000000000000001E-2</v>
      </c>
      <c r="G17" s="14"/>
      <c r="H17" s="17"/>
      <c r="I17" s="7"/>
    </row>
    <row r="18" spans="2:16" ht="8.1" customHeight="1" thickBot="1" x14ac:dyDescent="0.6">
      <c r="B18" s="6"/>
      <c r="C18" s="7"/>
      <c r="D18" s="8"/>
      <c r="E18" s="10"/>
      <c r="F18" s="78"/>
      <c r="G18" s="7"/>
      <c r="H18" s="9"/>
      <c r="I18" s="7"/>
    </row>
    <row r="19" spans="2:16" x14ac:dyDescent="0.55000000000000004">
      <c r="B19" s="207" t="s">
        <v>38</v>
      </c>
      <c r="C19" s="54" t="s">
        <v>36</v>
      </c>
      <c r="D19" s="4"/>
      <c r="E19" s="18"/>
      <c r="F19" s="79"/>
      <c r="G19" s="3"/>
      <c r="H19" s="5"/>
      <c r="I19" s="7"/>
    </row>
    <row r="20" spans="2:16" x14ac:dyDescent="0.55000000000000004">
      <c r="B20" s="208"/>
      <c r="C20" s="7" t="s">
        <v>155</v>
      </c>
      <c r="D20" s="8" t="s">
        <v>31</v>
      </c>
      <c r="E20" s="10" t="s">
        <v>13</v>
      </c>
      <c r="F20" s="80">
        <v>0</v>
      </c>
      <c r="G20" s="7"/>
      <c r="H20" s="9"/>
      <c r="I20" s="7"/>
    </row>
    <row r="21" spans="2:16" ht="14.7" thickBot="1" x14ac:dyDescent="0.6">
      <c r="B21" s="209"/>
      <c r="C21" s="14" t="s">
        <v>14</v>
      </c>
      <c r="D21" s="20" t="s">
        <v>23</v>
      </c>
      <c r="E21" s="16" t="s">
        <v>10</v>
      </c>
      <c r="F21" s="84">
        <v>15</v>
      </c>
      <c r="G21" s="212" t="s">
        <v>35</v>
      </c>
      <c r="H21" s="213"/>
      <c r="I21" s="143"/>
    </row>
    <row r="22" spans="2:16" ht="8.1" customHeight="1" thickBot="1" x14ac:dyDescent="0.6">
      <c r="B22" s="2"/>
      <c r="C22" s="3"/>
      <c r="D22" s="4"/>
      <c r="E22" s="3"/>
      <c r="F22" s="79"/>
      <c r="G22" s="3"/>
      <c r="H22" s="5"/>
      <c r="I22" s="7"/>
    </row>
    <row r="23" spans="2:16" ht="14.7" thickBot="1" x14ac:dyDescent="0.6">
      <c r="B23" s="22"/>
      <c r="C23" s="24" t="s">
        <v>41</v>
      </c>
      <c r="D23" s="23" t="s">
        <v>43</v>
      </c>
      <c r="E23" s="27"/>
      <c r="F23" s="85">
        <v>0.3</v>
      </c>
      <c r="G23" s="24"/>
      <c r="H23" s="25"/>
      <c r="I23" s="7"/>
    </row>
    <row r="25" spans="2:16" s="146" customFormat="1" ht="42" customHeight="1" x14ac:dyDescent="0.55000000000000004">
      <c r="C25" s="150" t="s">
        <v>18</v>
      </c>
      <c r="D25" s="151" t="s">
        <v>15</v>
      </c>
      <c r="E25" s="151"/>
      <c r="F25" s="151"/>
      <c r="G25" s="176">
        <f>1/(F5*3.1415*H9)</f>
        <v>5.3053212372009126E-3</v>
      </c>
      <c r="H25" s="152" t="s">
        <v>17</v>
      </c>
      <c r="I25" s="166"/>
      <c r="M25" s="168"/>
      <c r="O25" s="168"/>
    </row>
    <row r="26" spans="2:16" x14ac:dyDescent="0.55000000000000004">
      <c r="D26"/>
      <c r="G26" s="144"/>
      <c r="M26" s="169"/>
      <c r="N26" s="145"/>
      <c r="O26" s="169"/>
      <c r="P26" s="146"/>
    </row>
    <row r="27" spans="2:16" s="147" customFormat="1" ht="42" customHeight="1" x14ac:dyDescent="0.55000000000000004">
      <c r="C27" s="150" t="s">
        <v>19</v>
      </c>
      <c r="D27" s="151" t="s">
        <v>25</v>
      </c>
      <c r="E27" s="151"/>
      <c r="F27" s="151"/>
      <c r="G27" s="177">
        <f>(LN((H10/2)/(H9/2))/(2*3.1415*F11))</f>
        <v>9.1396913007678199E-5</v>
      </c>
      <c r="H27" s="152" t="s">
        <v>17</v>
      </c>
      <c r="I27" s="166"/>
    </row>
    <row r="28" spans="2:16" x14ac:dyDescent="0.55000000000000004">
      <c r="D28"/>
      <c r="G28" s="144"/>
    </row>
    <row r="29" spans="2:16" s="149" customFormat="1" ht="42" customHeight="1" x14ac:dyDescent="0.55000000000000004">
      <c r="C29" s="170" t="s">
        <v>297</v>
      </c>
      <c r="D29" s="171" t="s">
        <v>34</v>
      </c>
      <c r="E29" s="171"/>
      <c r="F29" s="171"/>
      <c r="G29" s="178">
        <f>LN((H14)/(H10))/(2*3.1415*F15)</f>
        <v>2.0498589166616297</v>
      </c>
      <c r="H29" s="172" t="s">
        <v>17</v>
      </c>
      <c r="I29" s="173"/>
    </row>
    <row r="30" spans="2:16" x14ac:dyDescent="0.55000000000000004">
      <c r="D30"/>
      <c r="G30" s="144"/>
    </row>
    <row r="31" spans="2:16" s="147" customFormat="1" ht="42" customHeight="1" x14ac:dyDescent="0.55000000000000004">
      <c r="C31" s="150" t="s">
        <v>298</v>
      </c>
      <c r="D31" s="151" t="s">
        <v>34</v>
      </c>
      <c r="E31" s="151"/>
      <c r="F31" s="151"/>
      <c r="G31" s="176">
        <f>LN((H16)/(H14))/(2*3.1415*F17)</f>
        <v>0</v>
      </c>
      <c r="H31" s="152" t="s">
        <v>17</v>
      </c>
      <c r="I31" s="166"/>
    </row>
    <row r="32" spans="2:16" x14ac:dyDescent="0.55000000000000004">
      <c r="D32"/>
      <c r="G32" s="144"/>
    </row>
    <row r="33" spans="2:20" s="147" customFormat="1" ht="42" customHeight="1" x14ac:dyDescent="0.55000000000000004">
      <c r="C33" s="153" t="s">
        <v>22</v>
      </c>
      <c r="D33" s="154" t="s">
        <v>21</v>
      </c>
      <c r="E33" s="154"/>
      <c r="F33" s="154"/>
      <c r="G33" s="176">
        <f>1/(F21*3.1415*(H16))</f>
        <v>4.2022346433274557E-2</v>
      </c>
      <c r="H33" s="155" t="s">
        <v>17</v>
      </c>
      <c r="I33" s="167"/>
    </row>
    <row r="34" spans="2:20" x14ac:dyDescent="0.55000000000000004">
      <c r="D34"/>
      <c r="G34" s="144"/>
    </row>
    <row r="35" spans="2:20" s="147" customFormat="1" ht="42" customHeight="1" x14ac:dyDescent="0.55000000000000004">
      <c r="C35" s="156" t="s">
        <v>152</v>
      </c>
      <c r="D35" s="157" t="s">
        <v>26</v>
      </c>
      <c r="E35" s="157"/>
      <c r="F35" s="157"/>
      <c r="G35" s="179">
        <f>(F6-F20)/(G25+G27+G33+G31+G29)</f>
        <v>138.27446938046461</v>
      </c>
      <c r="H35" s="155" t="s">
        <v>12</v>
      </c>
      <c r="I35" s="167"/>
      <c r="O35" s="240" t="s">
        <v>15</v>
      </c>
    </row>
    <row r="36" spans="2:20" x14ac:dyDescent="0.55000000000000004">
      <c r="H36" s="29"/>
      <c r="I36" s="29"/>
      <c r="O36" s="147"/>
    </row>
    <row r="37" spans="2:20" s="147" customFormat="1" ht="42" customHeight="1" x14ac:dyDescent="0.55000000000000004">
      <c r="C37" s="185" t="s">
        <v>147</v>
      </c>
      <c r="D37" s="186" t="s">
        <v>42</v>
      </c>
      <c r="E37" s="186"/>
      <c r="F37" s="186" t="s">
        <v>303</v>
      </c>
      <c r="G37" s="186"/>
      <c r="H37" s="186"/>
      <c r="I37" s="186"/>
      <c r="J37" s="187">
        <f>G35+G35*F23</f>
        <v>179.75681019460399</v>
      </c>
      <c r="K37" s="188" t="s">
        <v>12</v>
      </c>
      <c r="S37" s="174"/>
    </row>
    <row r="38" spans="2:20" s="147" customFormat="1" ht="15" customHeight="1" x14ac:dyDescent="0.55000000000000004">
      <c r="C38" s="158"/>
      <c r="D38" s="149"/>
      <c r="E38" s="149"/>
      <c r="F38" s="149"/>
      <c r="G38" s="149"/>
      <c r="H38" s="149"/>
      <c r="I38" s="149"/>
      <c r="J38" s="180"/>
      <c r="K38" s="162"/>
      <c r="S38" s="174"/>
    </row>
    <row r="39" spans="2:20" s="146" customFormat="1" ht="42" customHeight="1" x14ac:dyDescent="0.55000000000000004">
      <c r="B39" s="192"/>
      <c r="C39" s="193" t="s">
        <v>282</v>
      </c>
      <c r="D39" s="194" t="s">
        <v>283</v>
      </c>
      <c r="E39" s="195"/>
      <c r="F39" s="195" t="s">
        <v>304</v>
      </c>
      <c r="G39" s="195"/>
      <c r="H39" s="195"/>
      <c r="I39" s="195"/>
      <c r="J39" s="197">
        <f>J37+'riscaldamento tubo '!F48</f>
        <v>296.42522269320642</v>
      </c>
      <c r="K39" s="196" t="s">
        <v>12</v>
      </c>
    </row>
    <row r="40" spans="2:20" x14ac:dyDescent="0.55000000000000004">
      <c r="C40" s="40"/>
      <c r="D40" s="40"/>
      <c r="E40" s="40"/>
      <c r="F40" s="40"/>
      <c r="G40" s="40"/>
      <c r="H40" s="40"/>
      <c r="I40" s="40"/>
      <c r="J40" s="183"/>
      <c r="K40" s="163"/>
    </row>
    <row r="41" spans="2:20" s="147" customFormat="1" ht="42" customHeight="1" x14ac:dyDescent="0.55000000000000004">
      <c r="C41" s="199" t="s">
        <v>306</v>
      </c>
      <c r="D41" s="149" t="s">
        <v>42</v>
      </c>
      <c r="E41" s="149"/>
      <c r="F41" s="149"/>
      <c r="J41" s="180">
        <f>5.4*F15*(F6-F20)/(0.8*LN((H16)/((H10))))</f>
        <v>151.98850375615967</v>
      </c>
      <c r="K41" s="162" t="s">
        <v>39</v>
      </c>
      <c r="L41" s="202" t="s">
        <v>301</v>
      </c>
      <c r="M41" s="202"/>
      <c r="N41" s="202"/>
      <c r="O41" s="202"/>
      <c r="P41" s="202"/>
      <c r="Q41" s="175"/>
      <c r="R41" s="175"/>
      <c r="S41" s="175"/>
      <c r="T41" s="175"/>
    </row>
    <row r="42" spans="2:20" x14ac:dyDescent="0.55000000000000004">
      <c r="D42"/>
      <c r="J42" s="1"/>
    </row>
    <row r="43" spans="2:20" s="147" customFormat="1" ht="42" customHeight="1" x14ac:dyDescent="0.55000000000000004">
      <c r="C43" s="162" t="s">
        <v>291</v>
      </c>
      <c r="D43" s="147" t="s">
        <v>289</v>
      </c>
      <c r="E43" s="198" t="s">
        <v>305</v>
      </c>
      <c r="H43" s="148">
        <f>F15/F21</f>
        <v>4.6666666666666671E-3</v>
      </c>
      <c r="I43" s="147" t="s">
        <v>290</v>
      </c>
      <c r="J43" s="181">
        <f>H43*1000</f>
        <v>4.666666666666667</v>
      </c>
      <c r="K43" s="162" t="s">
        <v>5</v>
      </c>
    </row>
    <row r="44" spans="2:20" x14ac:dyDescent="0.55000000000000004">
      <c r="D44" s="143"/>
      <c r="E44" s="7"/>
      <c r="F44" s="7"/>
    </row>
    <row r="45" spans="2:20" ht="16" customHeight="1" x14ac:dyDescent="0.55000000000000004">
      <c r="C45" s="138" t="s">
        <v>292</v>
      </c>
      <c r="D45" s="159"/>
      <c r="E45" s="159"/>
      <c r="F45" s="159"/>
    </row>
    <row r="46" spans="2:20" ht="16" customHeight="1" x14ac:dyDescent="0.55000000000000004">
      <c r="C46" s="203" t="s">
        <v>294</v>
      </c>
      <c r="D46" s="160"/>
      <c r="E46" s="160"/>
      <c r="F46" s="160"/>
    </row>
    <row r="47" spans="2:20" ht="16" customHeight="1" x14ac:dyDescent="0.55000000000000004">
      <c r="C47" s="203"/>
      <c r="D47" s="160"/>
      <c r="E47" s="160"/>
      <c r="F47" s="160"/>
    </row>
    <row r="48" spans="2:20" ht="16" customHeight="1" x14ac:dyDescent="0.55000000000000004">
      <c r="C48" s="203"/>
      <c r="D48" s="161"/>
      <c r="E48" s="161"/>
      <c r="F48" s="161"/>
    </row>
    <row r="49" spans="3:15" ht="16" customHeight="1" x14ac:dyDescent="0.55000000000000004">
      <c r="C49" s="203" t="s">
        <v>293</v>
      </c>
      <c r="D49" s="160"/>
      <c r="E49" s="160"/>
      <c r="F49" s="160"/>
    </row>
    <row r="50" spans="3:15" ht="16" customHeight="1" x14ac:dyDescent="0.55000000000000004">
      <c r="C50" s="203"/>
      <c r="D50" s="160"/>
      <c r="E50" s="160"/>
      <c r="F50" s="160"/>
      <c r="O50" t="s">
        <v>302</v>
      </c>
    </row>
    <row r="51" spans="3:15" ht="16" customHeight="1" x14ac:dyDescent="0.55000000000000004">
      <c r="C51" s="203"/>
      <c r="D51" s="143"/>
      <c r="E51" s="7"/>
      <c r="F51" s="7"/>
    </row>
  </sheetData>
  <mergeCells count="10">
    <mergeCell ref="L41:P41"/>
    <mergeCell ref="C46:C48"/>
    <mergeCell ref="C49:C51"/>
    <mergeCell ref="B2:H2"/>
    <mergeCell ref="B4:B6"/>
    <mergeCell ref="B8:B12"/>
    <mergeCell ref="B16:B17"/>
    <mergeCell ref="B19:B21"/>
    <mergeCell ref="G21:H21"/>
    <mergeCell ref="B14:B15"/>
  </mergeCells>
  <pageMargins left="0.7" right="0.7" top="0.75" bottom="0.75" header="0.3" footer="0.3"/>
  <pageSetup paperSize="9" orientation="portrait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K63"/>
  <sheetViews>
    <sheetView topLeftCell="A17" zoomScale="130" zoomScaleNormal="130" workbookViewId="0">
      <selection activeCell="F20" sqref="F20"/>
    </sheetView>
  </sheetViews>
  <sheetFormatPr defaultRowHeight="14.4" x14ac:dyDescent="0.55000000000000004"/>
  <cols>
    <col min="1" max="1" width="4" customWidth="1"/>
    <col min="2" max="2" width="19.15625" bestFit="1" customWidth="1"/>
    <col min="3" max="3" width="45.68359375" customWidth="1"/>
    <col min="4" max="4" width="4.578125" style="1" bestFit="1" customWidth="1"/>
    <col min="5" max="5" width="8.578125" bestFit="1" customWidth="1"/>
    <col min="7" max="7" width="5.68359375" customWidth="1"/>
    <col min="8" max="8" width="9.68359375" bestFit="1" customWidth="1"/>
    <col min="9" max="9" width="11.20703125" customWidth="1"/>
    <col min="11" max="11" width="8.62890625" customWidth="1"/>
    <col min="15" max="15" width="13.68359375" bestFit="1" customWidth="1"/>
  </cols>
  <sheetData>
    <row r="1" spans="2:9" ht="8.1" customHeight="1" thickBot="1" x14ac:dyDescent="0.6"/>
    <row r="2" spans="2:9" ht="14.7" thickBot="1" x14ac:dyDescent="0.6">
      <c r="B2" s="204" t="s">
        <v>0</v>
      </c>
      <c r="C2" s="205"/>
      <c r="D2" s="205"/>
      <c r="E2" s="205"/>
      <c r="F2" s="205"/>
      <c r="G2" s="205"/>
      <c r="H2" s="206"/>
    </row>
    <row r="3" spans="2:9" ht="8.1" customHeight="1" thickBot="1" x14ac:dyDescent="0.6">
      <c r="B3" s="6"/>
      <c r="C3" s="7"/>
      <c r="D3" s="8"/>
      <c r="E3" s="7"/>
      <c r="F3" s="78"/>
      <c r="G3" s="7"/>
      <c r="H3" s="9"/>
    </row>
    <row r="4" spans="2:9" x14ac:dyDescent="0.55000000000000004">
      <c r="B4" s="207" t="s">
        <v>37</v>
      </c>
      <c r="C4" s="52" t="s">
        <v>266</v>
      </c>
      <c r="D4" s="4"/>
      <c r="E4" s="3"/>
      <c r="F4" s="79"/>
      <c r="G4" s="3"/>
      <c r="H4" s="5"/>
    </row>
    <row r="5" spans="2:9" x14ac:dyDescent="0.55000000000000004">
      <c r="B5" s="208"/>
      <c r="C5" s="7" t="s">
        <v>47</v>
      </c>
      <c r="D5" s="8" t="s">
        <v>49</v>
      </c>
      <c r="E5" s="8" t="s">
        <v>48</v>
      </c>
      <c r="F5" s="86">
        <v>1950</v>
      </c>
      <c r="G5" s="216" t="s">
        <v>288</v>
      </c>
      <c r="H5" s="217"/>
    </row>
    <row r="6" spans="2:9" x14ac:dyDescent="0.55000000000000004">
      <c r="B6" s="208"/>
      <c r="C6" s="7" t="s">
        <v>44</v>
      </c>
      <c r="D6" s="8" t="s">
        <v>45</v>
      </c>
      <c r="E6" s="10" t="s">
        <v>46</v>
      </c>
      <c r="F6" s="86">
        <v>1600</v>
      </c>
      <c r="G6" s="218"/>
      <c r="H6" s="217"/>
    </row>
    <row r="7" spans="2:9" x14ac:dyDescent="0.55000000000000004">
      <c r="B7" s="208"/>
      <c r="C7" s="7" t="s">
        <v>156</v>
      </c>
      <c r="D7" s="8" t="s">
        <v>30</v>
      </c>
      <c r="E7" s="8" t="s">
        <v>13</v>
      </c>
      <c r="F7" s="80">
        <f>'mantenimento tubo'!F6</f>
        <v>290</v>
      </c>
      <c r="G7" s="218"/>
      <c r="H7" s="217"/>
    </row>
    <row r="8" spans="2:9" x14ac:dyDescent="0.55000000000000004">
      <c r="B8" s="208"/>
      <c r="C8" s="7"/>
      <c r="D8" s="8"/>
      <c r="E8" s="8"/>
      <c r="F8" s="88"/>
      <c r="G8" s="7"/>
      <c r="H8" s="9"/>
    </row>
    <row r="9" spans="2:9" x14ac:dyDescent="0.55000000000000004">
      <c r="B9" s="208"/>
      <c r="C9" s="91" t="s">
        <v>269</v>
      </c>
      <c r="D9" s="8"/>
      <c r="E9" s="8"/>
      <c r="F9" s="88">
        <f>'riscaldamento tubo '!F16</f>
        <v>200</v>
      </c>
      <c r="G9" s="7"/>
      <c r="H9" s="9"/>
      <c r="I9" s="93"/>
    </row>
    <row r="10" spans="2:9" ht="15" customHeight="1" x14ac:dyDescent="0.55000000000000004">
      <c r="B10" s="208"/>
      <c r="C10" s="7" t="s">
        <v>47</v>
      </c>
      <c r="D10" s="8" t="s">
        <v>49</v>
      </c>
      <c r="E10" s="8" t="s">
        <v>48</v>
      </c>
      <c r="F10" s="114">
        <f>'riscaldamento tubo '!F161</f>
        <v>0</v>
      </c>
      <c r="G10" s="216" t="s">
        <v>288</v>
      </c>
      <c r="H10" s="217"/>
    </row>
    <row r="11" spans="2:9" x14ac:dyDescent="0.55000000000000004">
      <c r="B11" s="208"/>
      <c r="C11" s="7" t="s">
        <v>271</v>
      </c>
      <c r="D11" s="8" t="s">
        <v>45</v>
      </c>
      <c r="E11" s="10" t="s">
        <v>46</v>
      </c>
      <c r="F11" s="114">
        <v>1600</v>
      </c>
      <c r="G11" s="218"/>
      <c r="H11" s="217"/>
    </row>
    <row r="12" spans="2:9" x14ac:dyDescent="0.55000000000000004">
      <c r="B12" s="208"/>
      <c r="C12" s="28" t="s">
        <v>275</v>
      </c>
      <c r="D12" s="8" t="s">
        <v>276</v>
      </c>
      <c r="E12" s="8" t="s">
        <v>13</v>
      </c>
      <c r="F12" s="114">
        <v>240</v>
      </c>
      <c r="G12" s="218"/>
      <c r="H12" s="217"/>
    </row>
    <row r="13" spans="2:9" ht="14.7" thickBot="1" x14ac:dyDescent="0.6">
      <c r="B13" s="209"/>
      <c r="C13" s="109" t="s">
        <v>268</v>
      </c>
      <c r="D13" s="110" t="s">
        <v>267</v>
      </c>
      <c r="E13" s="111" t="s">
        <v>270</v>
      </c>
      <c r="F13" s="112">
        <v>161</v>
      </c>
      <c r="G13" s="14"/>
      <c r="H13" s="17"/>
    </row>
    <row r="14" spans="2:9" ht="8.1" customHeight="1" thickBot="1" x14ac:dyDescent="0.6">
      <c r="B14" s="6"/>
      <c r="C14" s="7"/>
      <c r="D14" s="8"/>
      <c r="E14" s="7"/>
      <c r="F14" s="78"/>
      <c r="G14" s="7"/>
      <c r="H14" s="9"/>
    </row>
    <row r="15" spans="2:9" x14ac:dyDescent="0.55000000000000004">
      <c r="B15" s="210" t="s">
        <v>1</v>
      </c>
      <c r="C15" s="53" t="s">
        <v>157</v>
      </c>
      <c r="D15" s="4"/>
      <c r="E15" s="3"/>
      <c r="F15" s="79"/>
      <c r="G15" s="3"/>
      <c r="H15" s="5"/>
    </row>
    <row r="16" spans="2:9" x14ac:dyDescent="0.55000000000000004">
      <c r="B16" s="208"/>
      <c r="C16" s="7" t="s">
        <v>16</v>
      </c>
      <c r="D16" s="8" t="s">
        <v>27</v>
      </c>
      <c r="E16" s="10" t="s">
        <v>5</v>
      </c>
      <c r="F16" s="80">
        <v>200</v>
      </c>
      <c r="G16" s="10" t="s">
        <v>11</v>
      </c>
      <c r="H16" s="11">
        <f>F16/1000</f>
        <v>0.2</v>
      </c>
    </row>
    <row r="17" spans="2:11" x14ac:dyDescent="0.55000000000000004">
      <c r="B17" s="208"/>
      <c r="C17" s="28" t="s">
        <v>54</v>
      </c>
      <c r="D17" s="8" t="s">
        <v>15</v>
      </c>
      <c r="E17" s="10" t="s">
        <v>5</v>
      </c>
      <c r="F17" s="88">
        <f>F16/2</f>
        <v>100</v>
      </c>
      <c r="G17" s="10" t="s">
        <v>11</v>
      </c>
      <c r="H17" s="11">
        <f>F17/1000</f>
        <v>0.1</v>
      </c>
    </row>
    <row r="18" spans="2:11" x14ac:dyDescent="0.55000000000000004">
      <c r="B18" s="208"/>
      <c r="C18" s="7" t="s">
        <v>2</v>
      </c>
      <c r="D18" s="8" t="s">
        <v>28</v>
      </c>
      <c r="E18" s="10" t="s">
        <v>5</v>
      </c>
      <c r="F18" s="80">
        <v>3</v>
      </c>
      <c r="G18" s="10" t="s">
        <v>11</v>
      </c>
      <c r="H18" s="11">
        <f>F18/1000</f>
        <v>3.0000000000000001E-3</v>
      </c>
    </row>
    <row r="19" spans="2:11" x14ac:dyDescent="0.55000000000000004">
      <c r="B19" s="208"/>
      <c r="C19" s="7" t="s">
        <v>44</v>
      </c>
      <c r="D19" s="8" t="s">
        <v>45</v>
      </c>
      <c r="E19" s="10" t="s">
        <v>46</v>
      </c>
      <c r="F19" s="81">
        <v>500</v>
      </c>
      <c r="G19" s="10"/>
      <c r="H19" s="11"/>
    </row>
    <row r="20" spans="2:11" x14ac:dyDescent="0.55000000000000004">
      <c r="B20" s="208"/>
      <c r="C20" s="28" t="s">
        <v>47</v>
      </c>
      <c r="D20" s="1" t="s">
        <v>49</v>
      </c>
      <c r="E20" s="8" t="s">
        <v>48</v>
      </c>
      <c r="F20" s="81">
        <v>8050</v>
      </c>
      <c r="G20" s="10"/>
      <c r="H20" s="11"/>
    </row>
    <row r="21" spans="2:11" ht="14.7" thickBot="1" x14ac:dyDescent="0.6">
      <c r="B21" s="209"/>
      <c r="C21" s="14" t="s">
        <v>7</v>
      </c>
      <c r="D21" s="20" t="s">
        <v>29</v>
      </c>
      <c r="E21" s="16" t="s">
        <v>5</v>
      </c>
      <c r="F21" s="201">
        <v>1</v>
      </c>
      <c r="G21" s="16" t="s">
        <v>11</v>
      </c>
      <c r="H21" s="21">
        <f>F21/1000</f>
        <v>1E-3</v>
      </c>
    </row>
    <row r="22" spans="2:11" ht="8.1" customHeight="1" x14ac:dyDescent="0.55000000000000004">
      <c r="B22" s="6"/>
      <c r="C22" s="7"/>
      <c r="D22" s="8"/>
      <c r="E22" s="10"/>
      <c r="F22" s="78"/>
      <c r="G22" s="10"/>
      <c r="H22" s="11"/>
    </row>
    <row r="23" spans="2:11" ht="8.1" customHeight="1" thickBot="1" x14ac:dyDescent="0.6">
      <c r="B23" s="6"/>
      <c r="C23" s="7"/>
      <c r="D23" s="8"/>
      <c r="E23" s="10"/>
      <c r="F23" s="78"/>
      <c r="G23" s="7"/>
      <c r="H23" s="9"/>
    </row>
    <row r="24" spans="2:11" x14ac:dyDescent="0.55000000000000004">
      <c r="B24" s="207" t="s">
        <v>38</v>
      </c>
      <c r="C24" s="54" t="s">
        <v>36</v>
      </c>
      <c r="D24" s="4"/>
      <c r="E24" s="18"/>
      <c r="F24" s="79"/>
      <c r="G24" s="3"/>
      <c r="H24" s="5"/>
    </row>
    <row r="25" spans="2:11" ht="14.7" thickBot="1" x14ac:dyDescent="0.6">
      <c r="B25" s="208"/>
      <c r="C25" s="7" t="s">
        <v>155</v>
      </c>
      <c r="D25" s="8" t="s">
        <v>31</v>
      </c>
      <c r="E25" s="10" t="s">
        <v>13</v>
      </c>
      <c r="F25" s="80">
        <v>1</v>
      </c>
      <c r="G25" s="7"/>
      <c r="H25" s="9"/>
    </row>
    <row r="26" spans="2:11" ht="8.1" customHeight="1" thickBot="1" x14ac:dyDescent="0.6">
      <c r="B26" s="2"/>
      <c r="C26" s="3"/>
      <c r="D26" s="4"/>
      <c r="E26" s="3"/>
      <c r="F26" s="79"/>
      <c r="G26" s="3"/>
      <c r="H26" s="5"/>
    </row>
    <row r="27" spans="2:11" x14ac:dyDescent="0.55000000000000004">
      <c r="B27" s="221" t="s">
        <v>151</v>
      </c>
      <c r="C27" s="2" t="s">
        <v>41</v>
      </c>
      <c r="D27" s="4" t="s">
        <v>43</v>
      </c>
      <c r="E27" s="46"/>
      <c r="F27" s="87">
        <v>0.3</v>
      </c>
      <c r="G27" s="3"/>
      <c r="H27" s="5"/>
    </row>
    <row r="28" spans="2:11" ht="14.7" thickBot="1" x14ac:dyDescent="0.6">
      <c r="B28" s="222"/>
      <c r="C28" s="13" t="s">
        <v>149</v>
      </c>
      <c r="D28" s="20" t="s">
        <v>150</v>
      </c>
      <c r="E28" s="26"/>
      <c r="F28" s="77">
        <v>120</v>
      </c>
      <c r="G28" s="14"/>
      <c r="H28" s="17"/>
    </row>
    <row r="30" spans="2:11" x14ac:dyDescent="0.55000000000000004">
      <c r="I30" s="28"/>
      <c r="J30" s="28"/>
      <c r="K30" s="28"/>
    </row>
    <row r="31" spans="2:11" x14ac:dyDescent="0.55000000000000004">
      <c r="B31" s="219" t="s">
        <v>272</v>
      </c>
      <c r="C31" s="100" t="s">
        <v>277</v>
      </c>
      <c r="D31" s="101"/>
      <c r="E31" s="99"/>
      <c r="F31" s="102">
        <f>H17*H17*3.1415*H21</f>
        <v>3.1415000000000003E-5</v>
      </c>
      <c r="G31" s="103" t="s">
        <v>51</v>
      </c>
      <c r="I31" s="28"/>
      <c r="J31" s="28"/>
      <c r="K31" s="28"/>
    </row>
    <row r="32" spans="2:11" x14ac:dyDescent="0.55000000000000004">
      <c r="B32" s="219"/>
      <c r="C32" s="108" t="s">
        <v>278</v>
      </c>
      <c r="D32" s="105"/>
      <c r="E32" s="104"/>
      <c r="F32" s="104">
        <f>(F37*F5*F6*(F12-F25))/3600</f>
        <v>6.507093666666667</v>
      </c>
      <c r="G32" s="107" t="s">
        <v>12</v>
      </c>
      <c r="I32" s="28"/>
      <c r="J32" s="241"/>
      <c r="K32" s="28"/>
    </row>
    <row r="33" spans="1:11" x14ac:dyDescent="0.55000000000000004">
      <c r="B33" s="7"/>
      <c r="C33" s="7"/>
      <c r="G33" s="1"/>
      <c r="I33" s="28"/>
      <c r="J33" s="28"/>
      <c r="K33" s="28"/>
    </row>
    <row r="34" spans="1:11" x14ac:dyDescent="0.55000000000000004">
      <c r="B34" s="219" t="s">
        <v>273</v>
      </c>
      <c r="C34" s="99" t="s">
        <v>277</v>
      </c>
      <c r="D34" s="101"/>
      <c r="E34" s="99"/>
      <c r="F34" s="102">
        <f>H17*H17*3.1415*H21</f>
        <v>3.1415000000000003E-5</v>
      </c>
      <c r="G34" s="103" t="s">
        <v>51</v>
      </c>
      <c r="I34" s="28"/>
      <c r="J34" s="28"/>
      <c r="K34" s="28"/>
    </row>
    <row r="35" spans="1:11" ht="16.5" customHeight="1" x14ac:dyDescent="0.55000000000000004">
      <c r="B35" s="219"/>
      <c r="C35" s="104" t="s">
        <v>280</v>
      </c>
      <c r="D35" s="105"/>
      <c r="E35" s="104"/>
      <c r="F35" s="106">
        <f>(F34*F5*F13*1000)/3600</f>
        <v>2.7396497916666669</v>
      </c>
      <c r="G35" s="107" t="s">
        <v>12</v>
      </c>
      <c r="I35" s="28"/>
      <c r="J35" s="28"/>
      <c r="K35" s="28"/>
    </row>
    <row r="36" spans="1:11" x14ac:dyDescent="0.55000000000000004">
      <c r="A36" s="7"/>
      <c r="B36" s="92"/>
      <c r="C36" s="92"/>
      <c r="D36" s="93"/>
      <c r="E36" s="94"/>
      <c r="F36" s="93"/>
      <c r="G36" s="93"/>
      <c r="I36" s="28"/>
      <c r="J36" s="28"/>
      <c r="K36" s="28"/>
    </row>
    <row r="37" spans="1:11" x14ac:dyDescent="0.55000000000000004">
      <c r="B37" s="219" t="s">
        <v>274</v>
      </c>
      <c r="C37" s="99" t="s">
        <v>277</v>
      </c>
      <c r="D37" s="101"/>
      <c r="E37" s="99"/>
      <c r="F37" s="102">
        <f>H17*H17*3.1415*H21</f>
        <v>3.1415000000000003E-5</v>
      </c>
      <c r="G37" s="103" t="s">
        <v>51</v>
      </c>
      <c r="I37" s="28"/>
      <c r="J37" s="28"/>
      <c r="K37" s="28"/>
    </row>
    <row r="38" spans="1:11" x14ac:dyDescent="0.55000000000000004">
      <c r="B38" s="219"/>
      <c r="C38" s="104" t="s">
        <v>279</v>
      </c>
      <c r="D38" s="105"/>
      <c r="E38" s="104"/>
      <c r="F38" s="106">
        <f>(F37*F5*F11*(F7-F12))/3600</f>
        <v>1.361316666666667</v>
      </c>
      <c r="G38" s="107" t="s">
        <v>12</v>
      </c>
      <c r="I38" s="28"/>
      <c r="J38" s="28"/>
      <c r="K38" s="28"/>
    </row>
    <row r="39" spans="1:11" x14ac:dyDescent="0.55000000000000004">
      <c r="I39" s="28"/>
      <c r="J39" s="28"/>
      <c r="K39" s="28"/>
    </row>
    <row r="40" spans="1:11" x14ac:dyDescent="0.55000000000000004">
      <c r="B40" s="220" t="s">
        <v>1</v>
      </c>
      <c r="C40" s="64" t="s">
        <v>52</v>
      </c>
      <c r="D40" s="60"/>
      <c r="E40" s="59"/>
      <c r="F40" s="65">
        <f>((H17+H18)*(H17+H18)*3.1415)-F37</f>
        <v>3.3296758500000009E-2</v>
      </c>
      <c r="G40" s="61" t="s">
        <v>51</v>
      </c>
      <c r="H40" s="40"/>
      <c r="I40" s="28"/>
      <c r="J40" s="28"/>
      <c r="K40" s="28"/>
    </row>
    <row r="41" spans="1:11" x14ac:dyDescent="0.55000000000000004">
      <c r="B41" s="220"/>
      <c r="C41" s="66" t="s">
        <v>53</v>
      </c>
      <c r="D41" s="63"/>
      <c r="E41" s="62"/>
      <c r="F41" s="67">
        <f>(F40*F20*F19*(F7-F25))/3600</f>
        <v>10758.783862822916</v>
      </c>
      <c r="G41" s="68" t="s">
        <v>12</v>
      </c>
      <c r="H41" s="40"/>
      <c r="I41" s="28"/>
      <c r="J41" s="28"/>
      <c r="K41" s="28"/>
    </row>
    <row r="42" spans="1:11" x14ac:dyDescent="0.55000000000000004">
      <c r="H42" s="42"/>
      <c r="I42" s="40"/>
      <c r="J42" s="40"/>
    </row>
    <row r="43" spans="1:11" x14ac:dyDescent="0.55000000000000004">
      <c r="H43" s="42"/>
      <c r="I43" s="40"/>
      <c r="J43" s="40"/>
    </row>
    <row r="44" spans="1:11" x14ac:dyDescent="0.55000000000000004">
      <c r="B44" s="58" t="s">
        <v>158</v>
      </c>
      <c r="C44" s="69" t="s">
        <v>148</v>
      </c>
      <c r="D44" s="70"/>
      <c r="E44" s="71" t="s">
        <v>159</v>
      </c>
      <c r="F44" s="72">
        <f>F41+F38+F35+F32</f>
        <v>10769.391922947918</v>
      </c>
      <c r="G44" s="73" t="s">
        <v>12</v>
      </c>
      <c r="H44" s="42"/>
      <c r="I44" s="40"/>
      <c r="J44" s="40"/>
    </row>
    <row r="45" spans="1:11" x14ac:dyDescent="0.55000000000000004">
      <c r="G45" s="29"/>
      <c r="H45" s="42"/>
      <c r="I45" s="40"/>
      <c r="J45" s="40"/>
    </row>
    <row r="46" spans="1:11" x14ac:dyDescent="0.55000000000000004">
      <c r="C46" s="47" t="s">
        <v>148</v>
      </c>
      <c r="D46" s="48"/>
      <c r="E46" s="47" t="s">
        <v>153</v>
      </c>
      <c r="F46" s="49">
        <f>(F44)+(F44)*F27</f>
        <v>14000.209499832294</v>
      </c>
      <c r="G46" t="s">
        <v>12</v>
      </c>
      <c r="H46" s="42"/>
      <c r="I46" s="40"/>
      <c r="J46" s="40"/>
    </row>
    <row r="47" spans="1:11" x14ac:dyDescent="0.55000000000000004">
      <c r="D47"/>
      <c r="E47" s="1"/>
      <c r="H47" s="42"/>
      <c r="I47" s="40"/>
      <c r="J47" s="40"/>
    </row>
    <row r="48" spans="1:11" ht="18" x14ac:dyDescent="0.8">
      <c r="C48" s="74" t="s">
        <v>161</v>
      </c>
      <c r="D48" s="76" t="s">
        <v>160</v>
      </c>
      <c r="E48" s="75" t="s">
        <v>154</v>
      </c>
      <c r="F48" s="115">
        <f>F46/F28</f>
        <v>116.66841249860245</v>
      </c>
      <c r="G48" s="75" t="s">
        <v>12</v>
      </c>
      <c r="H48" s="42"/>
      <c r="I48" s="40"/>
      <c r="J48" s="40"/>
    </row>
    <row r="49" spans="2:10" x14ac:dyDescent="0.55000000000000004">
      <c r="B49" s="40"/>
      <c r="C49" s="40"/>
      <c r="D49" s="41"/>
      <c r="E49" s="40"/>
      <c r="F49" s="40"/>
      <c r="G49" s="40"/>
      <c r="H49" s="42"/>
      <c r="I49" s="40"/>
      <c r="J49" s="40"/>
    </row>
    <row r="50" spans="2:10" ht="15.6" x14ac:dyDescent="0.6">
      <c r="B50" s="40"/>
      <c r="C50" s="189" t="s">
        <v>282</v>
      </c>
      <c r="D50" s="190" t="s">
        <v>283</v>
      </c>
      <c r="E50" s="75" t="s">
        <v>304</v>
      </c>
      <c r="F50" s="184">
        <f>F48+'mantenimento tubo'!J37</f>
        <v>296.42522269320642</v>
      </c>
      <c r="G50" s="191" t="s">
        <v>12</v>
      </c>
      <c r="H50" s="42"/>
      <c r="I50" s="40"/>
      <c r="J50" s="40"/>
    </row>
    <row r="51" spans="2:10" x14ac:dyDescent="0.55000000000000004">
      <c r="B51" s="40"/>
      <c r="C51" s="40"/>
      <c r="D51" s="41"/>
      <c r="E51" s="40"/>
      <c r="F51" s="40"/>
      <c r="G51" s="40"/>
      <c r="H51" s="42"/>
      <c r="I51" s="40"/>
      <c r="J51" s="40"/>
    </row>
    <row r="52" spans="2:10" x14ac:dyDescent="0.55000000000000004">
      <c r="B52" s="40"/>
      <c r="C52" s="40"/>
      <c r="D52" s="41"/>
      <c r="E52" s="40"/>
      <c r="F52" s="40"/>
      <c r="G52" s="40"/>
      <c r="H52" s="42"/>
      <c r="I52" s="40"/>
      <c r="J52" s="40"/>
    </row>
    <row r="53" spans="2:10" x14ac:dyDescent="0.55000000000000004">
      <c r="B53" s="40"/>
      <c r="C53" s="40"/>
      <c r="D53" s="41"/>
      <c r="E53" s="40"/>
      <c r="F53" s="40"/>
      <c r="G53" s="40"/>
      <c r="H53" s="42"/>
      <c r="I53" s="40"/>
      <c r="J53" s="40"/>
    </row>
    <row r="54" spans="2:10" x14ac:dyDescent="0.55000000000000004">
      <c r="B54" s="40"/>
      <c r="C54" s="40"/>
      <c r="D54" s="41"/>
      <c r="E54" s="40"/>
      <c r="F54" s="40"/>
      <c r="G54" s="40"/>
      <c r="H54" s="43"/>
      <c r="I54" s="40"/>
      <c r="J54" s="40"/>
    </row>
    <row r="55" spans="2:10" x14ac:dyDescent="0.55000000000000004">
      <c r="B55" s="40"/>
      <c r="C55" s="40"/>
      <c r="D55" s="41"/>
      <c r="E55" s="40"/>
      <c r="F55" s="40"/>
      <c r="G55" s="40"/>
      <c r="H55" s="43"/>
      <c r="I55" s="40"/>
      <c r="J55" s="40"/>
    </row>
    <row r="56" spans="2:10" x14ac:dyDescent="0.55000000000000004">
      <c r="B56" s="44"/>
      <c r="C56" s="40"/>
      <c r="D56" s="41"/>
      <c r="E56" s="40"/>
      <c r="F56" s="40"/>
      <c r="G56" s="40"/>
      <c r="H56" s="43"/>
      <c r="I56" s="40"/>
      <c r="J56" s="40"/>
    </row>
    <row r="57" spans="2:10" x14ac:dyDescent="0.55000000000000004">
      <c r="B57" s="40"/>
      <c r="C57" s="44"/>
      <c r="D57" s="41"/>
      <c r="E57" s="40"/>
      <c r="F57" s="40"/>
      <c r="G57" s="40"/>
      <c r="H57" s="45"/>
      <c r="I57" s="40"/>
      <c r="J57" s="40"/>
    </row>
    <row r="58" spans="2:10" x14ac:dyDescent="0.55000000000000004">
      <c r="B58" s="40"/>
      <c r="C58" s="40"/>
      <c r="D58" s="41"/>
      <c r="E58" s="40"/>
      <c r="F58" s="40"/>
      <c r="G58" s="40"/>
      <c r="H58" s="43"/>
      <c r="I58" s="40"/>
      <c r="J58" s="40"/>
    </row>
    <row r="59" spans="2:10" x14ac:dyDescent="0.55000000000000004">
      <c r="B59" s="44"/>
      <c r="C59" s="40"/>
      <c r="D59" s="41"/>
      <c r="E59" s="40"/>
      <c r="F59" s="40"/>
      <c r="G59" s="40"/>
      <c r="H59" s="43"/>
      <c r="I59" s="40"/>
      <c r="J59" s="40"/>
    </row>
    <row r="60" spans="2:10" x14ac:dyDescent="0.55000000000000004">
      <c r="B60" s="40"/>
      <c r="C60" s="44"/>
      <c r="D60" s="40"/>
      <c r="E60" s="40"/>
      <c r="F60" s="40"/>
      <c r="G60" s="40"/>
      <c r="H60" s="45"/>
      <c r="I60" s="40"/>
      <c r="J60" s="40"/>
    </row>
    <row r="61" spans="2:10" x14ac:dyDescent="0.55000000000000004">
      <c r="B61" s="40"/>
      <c r="C61" s="40"/>
      <c r="D61" s="41"/>
      <c r="E61" s="40"/>
      <c r="F61" s="40"/>
      <c r="G61" s="40"/>
      <c r="H61" s="40"/>
      <c r="I61" s="40"/>
      <c r="J61" s="40"/>
    </row>
    <row r="62" spans="2:10" x14ac:dyDescent="0.55000000000000004">
      <c r="B62" s="40"/>
      <c r="C62" s="40"/>
      <c r="D62" s="41"/>
      <c r="E62" s="40"/>
      <c r="F62" s="40"/>
      <c r="G62" s="40"/>
      <c r="H62" s="40"/>
      <c r="I62" s="40"/>
      <c r="J62" s="40"/>
    </row>
    <row r="63" spans="2:10" x14ac:dyDescent="0.55000000000000004">
      <c r="B63" s="40"/>
      <c r="C63" s="40"/>
      <c r="D63" s="41"/>
      <c r="E63" s="40"/>
      <c r="F63" s="40"/>
      <c r="G63" s="40"/>
      <c r="H63" s="40"/>
      <c r="I63" s="40"/>
      <c r="J63" s="40"/>
    </row>
  </sheetData>
  <mergeCells count="11">
    <mergeCell ref="B31:B32"/>
    <mergeCell ref="B40:B41"/>
    <mergeCell ref="B34:B35"/>
    <mergeCell ref="B37:B38"/>
    <mergeCell ref="B27:B28"/>
    <mergeCell ref="B2:H2"/>
    <mergeCell ref="B4:B13"/>
    <mergeCell ref="B15:B21"/>
    <mergeCell ref="B24:B25"/>
    <mergeCell ref="G10:H12"/>
    <mergeCell ref="G5:H7"/>
  </mergeCells>
  <hyperlinks>
    <hyperlink ref="AB21" r:id="rId1" tooltip="Densità" display="https://it.wikipedia.org/wiki/Densit%C3%A0"/>
    <hyperlink ref="AC21" r:id="rId2" tooltip="Viscosità" display="https://it.wikipedia.org/wiki/Viscosit%C3%A0"/>
    <hyperlink ref="AD21" r:id="rId3" location="Viscosit%C3%A0_cinematica_o_diffusivit%C3%A0_cinematica" tooltip="Viscosità" display="https://it.wikipedia.org/wiki/Viscosit%C3%A0 - Viscosit%C3%A0_cinematica_o_diffusivit%C3%A0_cinematica"/>
    <hyperlink ref="AE21" r:id="rId4" tooltip="Calore specifico" display="https://it.wikipedia.org/wiki/Calore_specifico"/>
    <hyperlink ref="AF21" r:id="rId5" tooltip="Calore specifico" display="https://it.wikipedia.org/wiki/Calore_specifico"/>
  </hyperlinks>
  <pageMargins left="0.7" right="0.7" top="0.75" bottom="0.75" header="0.3" footer="0.3"/>
  <pageSetup paperSize="9" orientation="portrait" verticalDpi="0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E55"/>
  <sheetViews>
    <sheetView zoomScale="90" zoomScaleNormal="90" workbookViewId="0">
      <selection activeCell="D23" sqref="D23"/>
    </sheetView>
  </sheetViews>
  <sheetFormatPr defaultRowHeight="14.4" x14ac:dyDescent="0.55000000000000004"/>
  <cols>
    <col min="1" max="5" width="15.68359375" customWidth="1"/>
  </cols>
  <sheetData>
    <row r="1" spans="1:5" ht="28.5" thickBot="1" x14ac:dyDescent="0.6">
      <c r="A1" s="223" t="s">
        <v>198</v>
      </c>
      <c r="B1" s="225"/>
      <c r="C1" s="30" t="s">
        <v>56</v>
      </c>
      <c r="D1" s="30" t="s">
        <v>57</v>
      </c>
      <c r="E1" s="30" t="s">
        <v>58</v>
      </c>
    </row>
    <row r="2" spans="1:5" ht="16.5" customHeight="1" thickTop="1" thickBot="1" x14ac:dyDescent="0.6">
      <c r="A2" s="223"/>
      <c r="B2" s="225"/>
      <c r="C2" s="31" t="s">
        <v>59</v>
      </c>
      <c r="D2" s="31" t="s">
        <v>40</v>
      </c>
      <c r="E2" s="31" t="s">
        <v>60</v>
      </c>
    </row>
    <row r="3" spans="1:5" ht="15" thickTop="1" thickBot="1" x14ac:dyDescent="0.6">
      <c r="A3" s="224"/>
      <c r="B3" s="226"/>
      <c r="C3" s="57" t="s">
        <v>98</v>
      </c>
      <c r="D3" s="56" t="s">
        <v>99</v>
      </c>
      <c r="E3" s="57" t="s">
        <v>48</v>
      </c>
    </row>
    <row r="4" spans="1:5" ht="16.5" customHeight="1" thickBot="1" x14ac:dyDescent="0.6">
      <c r="A4" s="97"/>
      <c r="B4" s="98"/>
      <c r="C4" s="96"/>
      <c r="D4" s="95"/>
      <c r="E4" s="96"/>
    </row>
    <row r="5" spans="1:5" ht="14.7" thickBot="1" x14ac:dyDescent="0.6">
      <c r="A5" s="97" t="s">
        <v>199</v>
      </c>
      <c r="B5" s="98" t="s">
        <v>200</v>
      </c>
      <c r="C5" s="96">
        <v>502.32</v>
      </c>
      <c r="D5" s="95">
        <v>79.084000000000003</v>
      </c>
      <c r="E5" s="96">
        <v>7870</v>
      </c>
    </row>
    <row r="6" spans="1:5" ht="14.7" thickBot="1" x14ac:dyDescent="0.6">
      <c r="A6" s="97" t="s">
        <v>199</v>
      </c>
      <c r="B6" s="98" t="s">
        <v>201</v>
      </c>
      <c r="C6" s="96">
        <v>502.32</v>
      </c>
      <c r="D6" s="95">
        <v>79.084000000000003</v>
      </c>
      <c r="E6" s="96">
        <v>7870</v>
      </c>
    </row>
    <row r="7" spans="1:5" ht="14.7" thickBot="1" x14ac:dyDescent="0.6">
      <c r="A7" s="97" t="s">
        <v>199</v>
      </c>
      <c r="B7" s="98" t="s">
        <v>202</v>
      </c>
      <c r="C7" s="96">
        <v>502.32</v>
      </c>
      <c r="D7" s="95">
        <v>79.084000000000003</v>
      </c>
      <c r="E7" s="96">
        <v>7870</v>
      </c>
    </row>
    <row r="8" spans="1:5" ht="28.5" thickBot="1" x14ac:dyDescent="0.6">
      <c r="A8" s="97" t="s">
        <v>203</v>
      </c>
      <c r="B8" s="98" t="s">
        <v>204</v>
      </c>
      <c r="C8" s="96">
        <v>502.32</v>
      </c>
      <c r="D8" s="95">
        <v>66.290999999999997</v>
      </c>
      <c r="E8" s="96">
        <v>7870</v>
      </c>
    </row>
    <row r="9" spans="1:5" ht="32.25" customHeight="1" thickBot="1" x14ac:dyDescent="0.6">
      <c r="A9" s="97" t="s">
        <v>203</v>
      </c>
      <c r="B9" s="98" t="s">
        <v>205</v>
      </c>
      <c r="C9" s="96">
        <v>502.32</v>
      </c>
      <c r="D9" s="95">
        <v>66.290999999999997</v>
      </c>
      <c r="E9" s="96">
        <v>7870</v>
      </c>
    </row>
    <row r="10" spans="1:5" ht="14.7" thickBot="1" x14ac:dyDescent="0.6">
      <c r="A10" s="97" t="s">
        <v>206</v>
      </c>
      <c r="B10" s="98" t="s">
        <v>207</v>
      </c>
      <c r="C10" s="96">
        <v>502.32</v>
      </c>
      <c r="D10" s="95"/>
      <c r="E10" s="96">
        <v>7870</v>
      </c>
    </row>
    <row r="11" spans="1:5" ht="14.7" thickBot="1" x14ac:dyDescent="0.6">
      <c r="A11" s="97" t="s">
        <v>206</v>
      </c>
      <c r="B11" s="98" t="s">
        <v>208</v>
      </c>
      <c r="C11" s="96">
        <v>502.32</v>
      </c>
      <c r="D11" s="95"/>
      <c r="E11" s="96">
        <v>7870</v>
      </c>
    </row>
    <row r="12" spans="1:5" ht="14.7" thickBot="1" x14ac:dyDescent="0.6">
      <c r="A12" s="97" t="s">
        <v>206</v>
      </c>
      <c r="B12" s="98" t="s">
        <v>209</v>
      </c>
      <c r="C12" s="96">
        <v>502.32</v>
      </c>
      <c r="D12" s="95"/>
      <c r="E12" s="96">
        <v>7870</v>
      </c>
    </row>
    <row r="13" spans="1:5" ht="28.5" thickBot="1" x14ac:dyDescent="0.6">
      <c r="A13" s="97" t="s">
        <v>210</v>
      </c>
      <c r="B13" s="98" t="s">
        <v>211</v>
      </c>
      <c r="C13" s="96">
        <v>502.32</v>
      </c>
      <c r="D13" s="95"/>
      <c r="E13" s="96">
        <v>7870</v>
      </c>
    </row>
    <row r="14" spans="1:5" ht="28.5" thickBot="1" x14ac:dyDescent="0.6">
      <c r="A14" s="97" t="s">
        <v>210</v>
      </c>
      <c r="B14" s="98" t="s">
        <v>212</v>
      </c>
      <c r="C14" s="96">
        <v>502.32</v>
      </c>
      <c r="D14" s="95"/>
      <c r="E14" s="96">
        <v>7870</v>
      </c>
    </row>
    <row r="15" spans="1:5" ht="28.5" thickBot="1" x14ac:dyDescent="0.6">
      <c r="A15" s="97" t="s">
        <v>210</v>
      </c>
      <c r="B15" s="98" t="s">
        <v>213</v>
      </c>
      <c r="C15" s="96">
        <v>502.32</v>
      </c>
      <c r="D15" s="95"/>
      <c r="E15" s="96">
        <v>7870</v>
      </c>
    </row>
    <row r="16" spans="1:5" ht="14.7" thickBot="1" x14ac:dyDescent="0.6">
      <c r="A16" s="97" t="s">
        <v>214</v>
      </c>
      <c r="B16" s="98" t="s">
        <v>215</v>
      </c>
      <c r="C16" s="96">
        <v>502.32</v>
      </c>
      <c r="D16" s="95">
        <v>15.002700000000001</v>
      </c>
      <c r="E16" s="96">
        <v>7910</v>
      </c>
    </row>
    <row r="17" spans="1:5" ht="14.7" thickBot="1" x14ac:dyDescent="0.6">
      <c r="A17" s="97"/>
      <c r="B17" s="98" t="s">
        <v>216</v>
      </c>
      <c r="C17" s="96"/>
      <c r="D17" s="95"/>
      <c r="E17" s="96"/>
    </row>
    <row r="18" spans="1:5" ht="14.7" thickBot="1" x14ac:dyDescent="0.6">
      <c r="A18" s="97" t="s">
        <v>214</v>
      </c>
      <c r="B18" s="98" t="s">
        <v>217</v>
      </c>
      <c r="C18" s="96">
        <v>502.32</v>
      </c>
      <c r="D18" s="95">
        <v>15.002700000000001</v>
      </c>
      <c r="E18" s="96">
        <v>8000</v>
      </c>
    </row>
    <row r="19" spans="1:5" ht="27.9" thickBot="1" x14ac:dyDescent="0.6">
      <c r="A19" s="97"/>
      <c r="B19" s="98" t="s">
        <v>218</v>
      </c>
      <c r="C19" s="96"/>
      <c r="D19" s="95"/>
      <c r="E19" s="96"/>
    </row>
    <row r="20" spans="1:5" ht="14.7" thickBot="1" x14ac:dyDescent="0.6">
      <c r="A20" s="97" t="s">
        <v>214</v>
      </c>
      <c r="B20" s="98" t="s">
        <v>219</v>
      </c>
      <c r="C20" s="96">
        <v>460.46</v>
      </c>
      <c r="D20" s="95">
        <v>30.005400000000002</v>
      </c>
      <c r="E20" s="96">
        <v>7900</v>
      </c>
    </row>
    <row r="21" spans="1:5" ht="14.7" thickBot="1" x14ac:dyDescent="0.6">
      <c r="A21" s="97"/>
      <c r="B21" s="98" t="s">
        <v>220</v>
      </c>
      <c r="C21" s="96"/>
      <c r="D21" s="95"/>
      <c r="E21" s="96"/>
    </row>
    <row r="22" spans="1:5" ht="14.7" thickBot="1" x14ac:dyDescent="0.6">
      <c r="A22" s="97" t="s">
        <v>214</v>
      </c>
      <c r="B22" s="98" t="s">
        <v>221</v>
      </c>
      <c r="C22" s="96">
        <v>460.46</v>
      </c>
      <c r="D22" s="95">
        <v>30.005400000000002</v>
      </c>
      <c r="E22" s="96">
        <v>7900</v>
      </c>
    </row>
    <row r="23" spans="1:5" ht="14.7" thickBot="1" x14ac:dyDescent="0.6">
      <c r="A23" s="97"/>
      <c r="B23" s="98" t="s">
        <v>222</v>
      </c>
      <c r="C23" s="96"/>
      <c r="D23" s="95"/>
      <c r="E23" s="96"/>
    </row>
    <row r="24" spans="1:5" ht="14.7" thickBot="1" x14ac:dyDescent="0.6">
      <c r="A24" s="97" t="s">
        <v>214</v>
      </c>
      <c r="B24" s="98" t="s">
        <v>223</v>
      </c>
      <c r="C24" s="96">
        <v>460.46</v>
      </c>
      <c r="D24" s="95">
        <v>25.0045</v>
      </c>
      <c r="E24" s="96">
        <v>7900</v>
      </c>
    </row>
    <row r="25" spans="1:5" ht="14.7" thickBot="1" x14ac:dyDescent="0.6">
      <c r="A25" s="97"/>
      <c r="B25" s="98" t="s">
        <v>224</v>
      </c>
      <c r="C25" s="96"/>
      <c r="D25" s="95"/>
      <c r="E25" s="96"/>
    </row>
    <row r="26" spans="1:5" ht="14.7" thickBot="1" x14ac:dyDescent="0.6">
      <c r="A26" s="97" t="s">
        <v>214</v>
      </c>
      <c r="B26" s="98" t="s">
        <v>225</v>
      </c>
      <c r="C26" s="96">
        <v>502.32</v>
      </c>
      <c r="D26" s="95">
        <v>16.049400000000002</v>
      </c>
      <c r="E26" s="96">
        <v>8000</v>
      </c>
    </row>
    <row r="27" spans="1:5" ht="27.9" thickBot="1" x14ac:dyDescent="0.6">
      <c r="A27" s="97"/>
      <c r="B27" s="98" t="s">
        <v>226</v>
      </c>
      <c r="C27" s="96"/>
      <c r="D27" s="95"/>
      <c r="E27" s="96"/>
    </row>
    <row r="28" spans="1:5" ht="14.7" thickBot="1" x14ac:dyDescent="0.6">
      <c r="A28" s="97" t="s">
        <v>214</v>
      </c>
      <c r="B28" s="98" t="s">
        <v>227</v>
      </c>
      <c r="C28" s="96">
        <v>452.08800000000002</v>
      </c>
      <c r="D28" s="95">
        <v>11.978900000000001</v>
      </c>
      <c r="E28" s="96">
        <v>8000</v>
      </c>
    </row>
    <row r="29" spans="1:5" ht="27.9" thickBot="1" x14ac:dyDescent="0.6">
      <c r="A29" s="97"/>
      <c r="B29" s="98" t="s">
        <v>228</v>
      </c>
      <c r="C29" s="96"/>
      <c r="D29" s="95"/>
      <c r="E29" s="96"/>
    </row>
    <row r="30" spans="1:5" ht="14.7" thickBot="1" x14ac:dyDescent="0.6">
      <c r="A30" s="97" t="s">
        <v>229</v>
      </c>
      <c r="B30" s="98" t="s">
        <v>230</v>
      </c>
      <c r="C30" s="96">
        <v>502.32</v>
      </c>
      <c r="D30" s="95"/>
      <c r="E30" s="96">
        <v>8000</v>
      </c>
    </row>
    <row r="31" spans="1:5" ht="14.7" thickBot="1" x14ac:dyDescent="0.6">
      <c r="A31" s="97" t="s">
        <v>231</v>
      </c>
      <c r="B31" s="98" t="s">
        <v>232</v>
      </c>
      <c r="C31" s="96">
        <v>502.32</v>
      </c>
      <c r="D31" s="95">
        <v>69.78</v>
      </c>
      <c r="E31" s="96">
        <v>7870</v>
      </c>
    </row>
    <row r="32" spans="1:5" ht="28.5" thickBot="1" x14ac:dyDescent="0.6">
      <c r="A32" s="97" t="s">
        <v>233</v>
      </c>
      <c r="B32" s="98"/>
      <c r="C32" s="96">
        <v>879.06</v>
      </c>
      <c r="D32" s="95">
        <v>220.97</v>
      </c>
      <c r="E32" s="96">
        <v>2690</v>
      </c>
    </row>
    <row r="33" spans="1:5" ht="14.7" thickBot="1" x14ac:dyDescent="0.6">
      <c r="A33" s="97" t="s">
        <v>234</v>
      </c>
      <c r="B33" s="98" t="s">
        <v>235</v>
      </c>
      <c r="C33" s="96">
        <v>879.06</v>
      </c>
      <c r="D33" s="95">
        <v>216.31800000000001</v>
      </c>
      <c r="E33" s="96">
        <v>2700</v>
      </c>
    </row>
    <row r="34" spans="1:5" ht="14.7" thickBot="1" x14ac:dyDescent="0.6">
      <c r="A34" s="97" t="s">
        <v>236</v>
      </c>
      <c r="B34" s="98" t="s">
        <v>237</v>
      </c>
      <c r="C34" s="96">
        <v>879.06</v>
      </c>
      <c r="D34" s="95"/>
      <c r="E34" s="96">
        <v>2700</v>
      </c>
    </row>
    <row r="35" spans="1:5" ht="14.7" thickBot="1" x14ac:dyDescent="0.6">
      <c r="A35" s="97" t="s">
        <v>238</v>
      </c>
      <c r="B35" s="98"/>
      <c r="C35" s="96">
        <v>238.602</v>
      </c>
      <c r="D35" s="95">
        <v>417.517</v>
      </c>
      <c r="E35" s="96">
        <v>10490</v>
      </c>
    </row>
    <row r="36" spans="1:5" ht="14.7" thickBot="1" x14ac:dyDescent="0.6">
      <c r="A36" s="97" t="s">
        <v>239</v>
      </c>
      <c r="B36" s="98"/>
      <c r="C36" s="96">
        <v>359.99599999999998</v>
      </c>
      <c r="D36" s="95">
        <v>52.335000000000001</v>
      </c>
      <c r="E36" s="96">
        <v>8000</v>
      </c>
    </row>
    <row r="37" spans="1:5" ht="14.7" thickBot="1" x14ac:dyDescent="0.6">
      <c r="A37" s="97" t="s">
        <v>240</v>
      </c>
      <c r="B37" s="98" t="s">
        <v>241</v>
      </c>
      <c r="C37" s="96">
        <v>544.18000000000006</v>
      </c>
      <c r="D37" s="95">
        <v>61.639000000000003</v>
      </c>
      <c r="E37" s="96">
        <v>7300</v>
      </c>
    </row>
    <row r="38" spans="1:5" ht="16.5" customHeight="1" thickBot="1" x14ac:dyDescent="0.6">
      <c r="A38" s="97" t="s">
        <v>242</v>
      </c>
      <c r="B38" s="98" t="s">
        <v>243</v>
      </c>
      <c r="C38" s="96">
        <v>544.18000000000006</v>
      </c>
      <c r="D38" s="95">
        <v>61.639000000000003</v>
      </c>
      <c r="E38" s="96">
        <v>7300</v>
      </c>
    </row>
    <row r="39" spans="1:5" ht="16.5" customHeight="1" thickBot="1" x14ac:dyDescent="0.6">
      <c r="A39" s="97" t="s">
        <v>244</v>
      </c>
      <c r="B39" s="98"/>
      <c r="C39" s="96">
        <v>1130.22</v>
      </c>
      <c r="D39" s="95">
        <v>159.33100000000002</v>
      </c>
      <c r="E39" s="96">
        <v>1740</v>
      </c>
    </row>
    <row r="40" spans="1:5" ht="15.75" customHeight="1" thickBot="1" x14ac:dyDescent="0.6">
      <c r="A40" s="97" t="s">
        <v>245</v>
      </c>
      <c r="B40" s="98"/>
      <c r="C40" s="96">
        <v>138.13800000000001</v>
      </c>
      <c r="D40" s="95"/>
      <c r="E40" s="96">
        <v>13550</v>
      </c>
    </row>
    <row r="41" spans="1:5" ht="14.7" thickBot="1" x14ac:dyDescent="0.6">
      <c r="A41" s="97" t="s">
        <v>246</v>
      </c>
      <c r="B41" s="98" t="s">
        <v>247</v>
      </c>
      <c r="C41" s="96">
        <v>460.46</v>
      </c>
      <c r="D41" s="95">
        <v>14.991070000000001</v>
      </c>
      <c r="E41" s="96">
        <v>8350</v>
      </c>
    </row>
    <row r="42" spans="1:5" ht="14.7" thickBot="1" x14ac:dyDescent="0.6">
      <c r="A42" s="97" t="s">
        <v>248</v>
      </c>
      <c r="B42" s="98"/>
      <c r="C42" s="96"/>
      <c r="D42" s="95"/>
      <c r="E42" s="96">
        <v>7140</v>
      </c>
    </row>
    <row r="43" spans="1:5" ht="14.7" thickBot="1" x14ac:dyDescent="0.6">
      <c r="A43" s="97" t="s">
        <v>249</v>
      </c>
      <c r="B43" s="98"/>
      <c r="C43" s="96"/>
      <c r="D43" s="95"/>
      <c r="E43" s="96">
        <v>8400</v>
      </c>
    </row>
    <row r="44" spans="1:5" ht="28.5" thickBot="1" x14ac:dyDescent="0.6">
      <c r="A44" s="97" t="s">
        <v>250</v>
      </c>
      <c r="B44" s="98" t="s">
        <v>251</v>
      </c>
      <c r="C44" s="96">
        <v>393.48399999999998</v>
      </c>
      <c r="D44" s="95">
        <v>111.648</v>
      </c>
      <c r="E44" s="96">
        <v>8200</v>
      </c>
    </row>
    <row r="45" spans="1:5" ht="14.7" thickBot="1" x14ac:dyDescent="0.6">
      <c r="A45" s="97" t="s">
        <v>252</v>
      </c>
      <c r="B45" s="98" t="s">
        <v>253</v>
      </c>
      <c r="C45" s="96">
        <v>129.76599999999999</v>
      </c>
      <c r="D45" s="95">
        <v>296.565</v>
      </c>
      <c r="E45" s="96">
        <v>19500</v>
      </c>
    </row>
    <row r="46" spans="1:5" ht="14.7" thickBot="1" x14ac:dyDescent="0.6">
      <c r="A46" s="97" t="s">
        <v>254</v>
      </c>
      <c r="B46" s="98"/>
      <c r="C46" s="96">
        <v>133.952</v>
      </c>
      <c r="D46" s="95">
        <v>34.89</v>
      </c>
      <c r="E46" s="96">
        <v>11400</v>
      </c>
    </row>
    <row r="47" spans="1:5" ht="14.7" thickBot="1" x14ac:dyDescent="0.6">
      <c r="A47" s="97" t="s">
        <v>255</v>
      </c>
      <c r="B47" s="98"/>
      <c r="C47" s="96">
        <v>146.51000000000002</v>
      </c>
      <c r="D47" s="95">
        <v>69.221760000000003</v>
      </c>
      <c r="E47" s="96">
        <v>21450</v>
      </c>
    </row>
    <row r="48" spans="1:5" ht="28.5" thickBot="1" x14ac:dyDescent="0.6">
      <c r="A48" s="97" t="s">
        <v>256</v>
      </c>
      <c r="B48" s="98"/>
      <c r="C48" s="96">
        <v>397.67</v>
      </c>
      <c r="D48" s="95">
        <v>389.60500000000002</v>
      </c>
      <c r="E48" s="96">
        <v>8960</v>
      </c>
    </row>
    <row r="49" spans="1:5" ht="14.7" thickBot="1" x14ac:dyDescent="0.6">
      <c r="A49" s="97" t="s">
        <v>257</v>
      </c>
      <c r="B49" s="98"/>
      <c r="C49" s="96">
        <v>226.04400000000001</v>
      </c>
      <c r="D49" s="95">
        <v>65.709500000000006</v>
      </c>
      <c r="E49" s="96">
        <v>7400</v>
      </c>
    </row>
    <row r="50" spans="1:5" ht="14.7" thickBot="1" x14ac:dyDescent="0.6">
      <c r="A50" s="97" t="s">
        <v>258</v>
      </c>
      <c r="B50" s="98" t="s">
        <v>259</v>
      </c>
      <c r="C50" s="96">
        <v>594.41199999999992</v>
      </c>
      <c r="D50" s="95">
        <v>19.771000000000001</v>
      </c>
      <c r="E50" s="96">
        <v>4400</v>
      </c>
    </row>
    <row r="51" spans="1:5" ht="14.7" thickBot="1" x14ac:dyDescent="0.6">
      <c r="A51" s="97" t="s">
        <v>260</v>
      </c>
      <c r="B51" s="98"/>
      <c r="C51" s="96">
        <v>167.44</v>
      </c>
      <c r="D51" s="95">
        <v>162.82</v>
      </c>
      <c r="E51" s="96">
        <v>19300</v>
      </c>
    </row>
    <row r="52" spans="1:5" ht="14.7" thickBot="1" x14ac:dyDescent="0.6">
      <c r="A52" s="97" t="s">
        <v>261</v>
      </c>
      <c r="B52" s="98"/>
      <c r="C52" s="96">
        <v>397.67</v>
      </c>
      <c r="D52" s="95">
        <v>111.648</v>
      </c>
      <c r="E52" s="96">
        <v>6850</v>
      </c>
    </row>
    <row r="53" spans="1:5" ht="14.7" thickBot="1" x14ac:dyDescent="0.6">
      <c r="A53" s="97" t="s">
        <v>262</v>
      </c>
      <c r="B53" s="98"/>
      <c r="C53" s="96">
        <v>205.114</v>
      </c>
      <c r="D53" s="95"/>
      <c r="E53" s="96">
        <v>6750</v>
      </c>
    </row>
    <row r="54" spans="1:5" ht="14.7" thickBot="1" x14ac:dyDescent="0.6">
      <c r="A54" s="97" t="s">
        <v>263</v>
      </c>
      <c r="B54" s="98"/>
      <c r="C54" s="96"/>
      <c r="D54" s="95"/>
      <c r="E54" s="96"/>
    </row>
    <row r="55" spans="1:5" ht="27.9" thickBot="1" x14ac:dyDescent="0.6">
      <c r="A55" s="97" t="s">
        <v>264</v>
      </c>
      <c r="B55" s="98" t="s">
        <v>265</v>
      </c>
      <c r="C55" s="96"/>
      <c r="D55" s="95"/>
      <c r="E55" s="96"/>
    </row>
  </sheetData>
  <mergeCells count="2">
    <mergeCell ref="A1:A3"/>
    <mergeCell ref="B1:B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I34"/>
  <sheetViews>
    <sheetView workbookViewId="0">
      <pane ySplit="3" topLeftCell="A4" activePane="bottomLeft" state="frozen"/>
      <selection pane="bottomLeft" activeCell="K7" sqref="K7"/>
    </sheetView>
  </sheetViews>
  <sheetFormatPr defaultRowHeight="14.4" x14ac:dyDescent="0.55000000000000004"/>
  <cols>
    <col min="1" max="5" width="15.68359375" customWidth="1"/>
    <col min="6" max="9" width="15.68359375" style="28" customWidth="1"/>
  </cols>
  <sheetData>
    <row r="1" spans="1:9" ht="28.5" thickBot="1" x14ac:dyDescent="0.6">
      <c r="A1" s="223" t="s">
        <v>55</v>
      </c>
      <c r="B1" s="225"/>
      <c r="C1" s="30" t="s">
        <v>56</v>
      </c>
      <c r="D1" s="30" t="s">
        <v>57</v>
      </c>
      <c r="E1" s="30" t="s">
        <v>58</v>
      </c>
      <c r="F1" s="119"/>
      <c r="G1" s="119"/>
      <c r="H1" s="119"/>
      <c r="I1" s="119"/>
    </row>
    <row r="2" spans="1:9" ht="15" thickTop="1" thickBot="1" x14ac:dyDescent="0.6">
      <c r="A2" s="223"/>
      <c r="B2" s="225"/>
      <c r="C2" s="31" t="s">
        <v>59</v>
      </c>
      <c r="D2" s="31" t="s">
        <v>40</v>
      </c>
      <c r="E2" s="31" t="s">
        <v>60</v>
      </c>
      <c r="F2" s="120"/>
      <c r="G2" s="120"/>
      <c r="H2" s="120"/>
      <c r="I2" s="120"/>
    </row>
    <row r="3" spans="1:9" ht="15" thickTop="1" thickBot="1" x14ac:dyDescent="0.6">
      <c r="A3" s="224"/>
      <c r="B3" s="226"/>
      <c r="C3" s="32" t="s">
        <v>98</v>
      </c>
      <c r="D3" s="33" t="s">
        <v>99</v>
      </c>
      <c r="E3" s="32" t="s">
        <v>48</v>
      </c>
      <c r="F3" s="121"/>
      <c r="G3" s="121"/>
      <c r="H3" s="121"/>
      <c r="I3" s="121"/>
    </row>
    <row r="4" spans="1:9" ht="16.5" customHeight="1" thickBot="1" x14ac:dyDescent="0.6">
      <c r="A4" s="34" t="s">
        <v>61</v>
      </c>
      <c r="B4" s="35"/>
      <c r="C4" s="32">
        <v>2176.7200000000003</v>
      </c>
      <c r="D4" s="33"/>
      <c r="E4" s="32">
        <v>790</v>
      </c>
      <c r="F4" s="121"/>
      <c r="G4" s="121"/>
      <c r="H4" s="121"/>
      <c r="I4" s="121"/>
    </row>
    <row r="5" spans="1:9" ht="14.7" thickBot="1" x14ac:dyDescent="0.6">
      <c r="A5" s="34" t="s">
        <v>62</v>
      </c>
      <c r="B5" s="35"/>
      <c r="C5" s="32">
        <v>4186</v>
      </c>
      <c r="D5" s="33">
        <v>0.60319999999999996</v>
      </c>
      <c r="E5" s="32">
        <v>1000</v>
      </c>
      <c r="F5" s="121"/>
      <c r="G5" s="121"/>
      <c r="H5" s="121"/>
      <c r="I5" s="121"/>
    </row>
    <row r="6" spans="1:9" ht="14.7" thickBot="1" x14ac:dyDescent="0.6">
      <c r="A6" s="34" t="s">
        <v>63</v>
      </c>
      <c r="B6" s="35"/>
      <c r="C6" s="32"/>
      <c r="D6" s="33"/>
      <c r="E6" s="32">
        <v>1000</v>
      </c>
      <c r="F6" s="121"/>
      <c r="G6" s="121"/>
      <c r="H6" s="121"/>
      <c r="I6" s="121"/>
    </row>
    <row r="7" spans="1:9" ht="14.7" thickBot="1" x14ac:dyDescent="0.6">
      <c r="A7" s="34" t="s">
        <v>64</v>
      </c>
      <c r="B7" s="35"/>
      <c r="C7" s="32">
        <v>3976.7</v>
      </c>
      <c r="D7" s="33"/>
      <c r="E7" s="32">
        <v>1020</v>
      </c>
      <c r="F7" s="121"/>
      <c r="G7" s="121"/>
      <c r="H7" s="121"/>
      <c r="I7" s="121"/>
    </row>
    <row r="8" spans="1:9" ht="14.7" thickBot="1" x14ac:dyDescent="0.6">
      <c r="A8" s="34" t="s">
        <v>65</v>
      </c>
      <c r="B8" s="35"/>
      <c r="C8" s="32">
        <v>2239.5100000000002</v>
      </c>
      <c r="D8" s="33">
        <v>0.18559999999999999</v>
      </c>
      <c r="E8" s="32">
        <v>785</v>
      </c>
      <c r="F8" s="121"/>
      <c r="G8" s="121"/>
      <c r="H8" s="121"/>
      <c r="I8" s="121"/>
    </row>
    <row r="9" spans="1:9" ht="16.5" thickBot="1" x14ac:dyDescent="0.6">
      <c r="A9" s="34" t="s">
        <v>66</v>
      </c>
      <c r="B9" s="35" t="s">
        <v>67</v>
      </c>
      <c r="C9" s="32">
        <v>1628.354</v>
      </c>
      <c r="D9" s="33"/>
      <c r="E9" s="32">
        <v>1500</v>
      </c>
      <c r="F9" s="121"/>
      <c r="G9" s="121"/>
      <c r="H9" s="121"/>
      <c r="I9" s="121"/>
    </row>
    <row r="10" spans="1:9" ht="28.5" thickBot="1" x14ac:dyDescent="0.6">
      <c r="A10" s="34" t="s">
        <v>68</v>
      </c>
      <c r="B10" s="35"/>
      <c r="C10" s="32">
        <v>3851.1200000000003</v>
      </c>
      <c r="D10" s="33">
        <v>0.57999999999999996</v>
      </c>
      <c r="E10" s="32">
        <v>1190</v>
      </c>
      <c r="F10" s="121"/>
      <c r="G10" s="121"/>
      <c r="H10" s="121"/>
      <c r="I10" s="121"/>
    </row>
    <row r="11" spans="1:9" ht="28.5" thickBot="1" x14ac:dyDescent="0.6">
      <c r="A11" s="34" t="s">
        <v>69</v>
      </c>
      <c r="B11" s="35" t="s">
        <v>70</v>
      </c>
      <c r="C11" s="32"/>
      <c r="D11" s="33"/>
      <c r="E11" s="32">
        <v>1194</v>
      </c>
      <c r="F11" s="121"/>
      <c r="G11" s="121"/>
      <c r="H11" s="121"/>
      <c r="I11" s="121"/>
    </row>
    <row r="12" spans="1:9" ht="42.6" thickBot="1" x14ac:dyDescent="0.6">
      <c r="A12" s="34" t="s">
        <v>71</v>
      </c>
      <c r="B12" s="35"/>
      <c r="C12" s="32">
        <v>3892.98</v>
      </c>
      <c r="D12" s="33">
        <v>0.55679999999999996</v>
      </c>
      <c r="E12" s="32">
        <v>1070</v>
      </c>
      <c r="F12" s="121"/>
      <c r="G12" s="121"/>
      <c r="H12" s="121"/>
      <c r="I12" s="121"/>
    </row>
    <row r="13" spans="1:9" ht="28.5" thickBot="1" x14ac:dyDescent="0.6">
      <c r="A13" s="34" t="s">
        <v>72</v>
      </c>
      <c r="B13" s="35"/>
      <c r="C13" s="32"/>
      <c r="D13" s="33"/>
      <c r="E13" s="32">
        <v>1150</v>
      </c>
      <c r="F13" s="121"/>
      <c r="G13" s="121"/>
      <c r="H13" s="121"/>
      <c r="I13" s="121"/>
    </row>
    <row r="14" spans="1:9" ht="28.5" thickBot="1" x14ac:dyDescent="0.6">
      <c r="A14" s="34" t="s">
        <v>73</v>
      </c>
      <c r="B14" s="35"/>
      <c r="C14" s="32">
        <v>2766.9459999999999</v>
      </c>
      <c r="D14" s="33"/>
      <c r="E14" s="32">
        <v>1500</v>
      </c>
      <c r="F14" s="121"/>
      <c r="G14" s="121"/>
      <c r="H14" s="121"/>
      <c r="I14" s="121"/>
    </row>
    <row r="15" spans="1:9" ht="28.5" thickBot="1" x14ac:dyDescent="0.6">
      <c r="A15" s="34" t="s">
        <v>74</v>
      </c>
      <c r="B15" s="35"/>
      <c r="C15" s="32">
        <v>4596.2280000000001</v>
      </c>
      <c r="D15" s="33"/>
      <c r="E15" s="32">
        <v>880</v>
      </c>
      <c r="F15" s="121"/>
      <c r="G15" s="121"/>
      <c r="H15" s="121"/>
      <c r="I15" s="121"/>
    </row>
    <row r="16" spans="1:9" ht="14.7" thickBot="1" x14ac:dyDescent="0.6">
      <c r="A16" s="34" t="s">
        <v>75</v>
      </c>
      <c r="B16" s="35"/>
      <c r="C16" s="32">
        <v>2243.6959999999999</v>
      </c>
      <c r="D16" s="33"/>
      <c r="E16" s="32" t="s">
        <v>97</v>
      </c>
      <c r="F16" s="121"/>
      <c r="G16" s="121"/>
      <c r="H16" s="121"/>
      <c r="I16" s="121"/>
    </row>
    <row r="17" spans="1:9" x14ac:dyDescent="0.55000000000000004">
      <c r="A17" s="36" t="s">
        <v>76</v>
      </c>
      <c r="B17" s="228"/>
      <c r="C17" s="37"/>
      <c r="D17" s="38"/>
      <c r="E17" s="230">
        <v>780</v>
      </c>
      <c r="F17" s="227"/>
      <c r="G17" s="227"/>
      <c r="H17" s="227"/>
      <c r="I17" s="227"/>
    </row>
    <row r="18" spans="1:9" ht="28.5" thickBot="1" x14ac:dyDescent="0.6">
      <c r="A18" s="34" t="s">
        <v>77</v>
      </c>
      <c r="B18" s="229"/>
      <c r="C18" s="32"/>
      <c r="D18" s="33"/>
      <c r="E18" s="231"/>
      <c r="F18" s="227"/>
      <c r="G18" s="227"/>
      <c r="H18" s="227"/>
      <c r="I18" s="227"/>
    </row>
    <row r="19" spans="1:9" ht="14.7" thickBot="1" x14ac:dyDescent="0.6">
      <c r="A19" s="34" t="s">
        <v>78</v>
      </c>
      <c r="B19" s="35"/>
      <c r="C19" s="32">
        <v>2427.8799999999997</v>
      </c>
      <c r="D19" s="33"/>
      <c r="E19" s="32">
        <v>790</v>
      </c>
      <c r="F19" s="121"/>
      <c r="G19" s="121"/>
      <c r="H19" s="121"/>
      <c r="I19" s="121"/>
    </row>
    <row r="20" spans="1:9" ht="14.7" thickBot="1" x14ac:dyDescent="0.6">
      <c r="A20" s="34" t="s">
        <v>79</v>
      </c>
      <c r="B20" s="35"/>
      <c r="C20" s="32"/>
      <c r="D20" s="33"/>
      <c r="E20" s="32">
        <v>685</v>
      </c>
      <c r="F20" s="121"/>
      <c r="G20" s="121"/>
      <c r="H20" s="121"/>
      <c r="I20" s="121"/>
    </row>
    <row r="21" spans="1:9" ht="14.7" thickBot="1" x14ac:dyDescent="0.6">
      <c r="A21" s="34" t="s">
        <v>80</v>
      </c>
      <c r="B21" s="35"/>
      <c r="C21" s="32">
        <v>962.78000000000009</v>
      </c>
      <c r="D21" s="33">
        <v>9.2799999999999994E-2</v>
      </c>
      <c r="E21" s="32">
        <v>1320</v>
      </c>
      <c r="F21" s="121"/>
      <c r="G21" s="121"/>
      <c r="H21" s="121"/>
      <c r="I21" s="121"/>
    </row>
    <row r="22" spans="1:9" ht="14.7" thickBot="1" x14ac:dyDescent="0.6">
      <c r="A22" s="34" t="s">
        <v>81</v>
      </c>
      <c r="B22" s="35"/>
      <c r="C22" s="32">
        <v>2260.44</v>
      </c>
      <c r="D22" s="33"/>
      <c r="E22" s="32">
        <v>1260</v>
      </c>
      <c r="F22" s="121"/>
      <c r="G22" s="121"/>
      <c r="H22" s="121"/>
      <c r="I22" s="121"/>
    </row>
    <row r="23" spans="1:9" ht="14.7" thickBot="1" x14ac:dyDescent="0.6">
      <c r="A23" s="34" t="s">
        <v>82</v>
      </c>
      <c r="B23" s="35"/>
      <c r="C23" s="32">
        <v>3934.8399999999997</v>
      </c>
      <c r="D23" s="33"/>
      <c r="E23" s="32">
        <v>1030</v>
      </c>
      <c r="F23" s="121"/>
      <c r="G23" s="121"/>
      <c r="H23" s="121"/>
      <c r="I23" s="121"/>
    </row>
    <row r="24" spans="1:9" ht="14.7" thickBot="1" x14ac:dyDescent="0.6">
      <c r="A24" s="34" t="s">
        <v>83</v>
      </c>
      <c r="B24" s="35"/>
      <c r="C24" s="32">
        <v>1799.98</v>
      </c>
      <c r="D24" s="33">
        <v>0.13919999999999999</v>
      </c>
      <c r="E24" s="32">
        <v>870</v>
      </c>
      <c r="F24" s="121"/>
      <c r="G24" s="121"/>
      <c r="H24" s="121"/>
      <c r="I24" s="121"/>
    </row>
    <row r="25" spans="1:9" ht="14.7" thickBot="1" x14ac:dyDescent="0.6">
      <c r="A25" s="34" t="s">
        <v>84</v>
      </c>
      <c r="B25" s="35"/>
      <c r="C25" s="32">
        <v>1971.606</v>
      </c>
      <c r="D25" s="33"/>
      <c r="E25" s="32">
        <v>915</v>
      </c>
      <c r="F25" s="121"/>
      <c r="G25" s="121"/>
      <c r="H25" s="121"/>
      <c r="I25" s="121"/>
    </row>
    <row r="26" spans="1:9" ht="14.7" thickBot="1" x14ac:dyDescent="0.6">
      <c r="A26" s="34" t="s">
        <v>85</v>
      </c>
      <c r="B26" s="35"/>
      <c r="C26" s="32"/>
      <c r="D26" s="33"/>
      <c r="E26" s="32">
        <v>920</v>
      </c>
      <c r="F26" s="121"/>
      <c r="G26" s="121"/>
      <c r="H26" s="121"/>
      <c r="I26" s="121"/>
    </row>
    <row r="27" spans="1:9" ht="14.7" thickBot="1" x14ac:dyDescent="0.6">
      <c r="A27" s="34" t="s">
        <v>86</v>
      </c>
      <c r="B27" s="35" t="s">
        <v>87</v>
      </c>
      <c r="C27" s="32">
        <v>1841.84</v>
      </c>
      <c r="D27" s="33">
        <v>0.13919999999999999</v>
      </c>
      <c r="E27" s="32">
        <v>860</v>
      </c>
      <c r="F27" s="121"/>
      <c r="G27" s="121"/>
      <c r="H27" s="121"/>
      <c r="I27" s="121"/>
    </row>
    <row r="28" spans="1:9" ht="14.7" thickBot="1" x14ac:dyDescent="0.6">
      <c r="A28" s="34" t="s">
        <v>88</v>
      </c>
      <c r="B28" s="35" t="s">
        <v>89</v>
      </c>
      <c r="C28" s="32"/>
      <c r="D28" s="33"/>
      <c r="E28" s="32">
        <v>860</v>
      </c>
      <c r="F28" s="121"/>
      <c r="G28" s="121"/>
      <c r="H28" s="121"/>
      <c r="I28" s="121"/>
    </row>
    <row r="29" spans="1:9" ht="28.5" thickBot="1" x14ac:dyDescent="0.6">
      <c r="A29" s="34" t="s">
        <v>90</v>
      </c>
      <c r="B29" s="35" t="s">
        <v>91</v>
      </c>
      <c r="C29" s="32"/>
      <c r="D29" s="33"/>
      <c r="E29" s="32">
        <v>890</v>
      </c>
      <c r="F29" s="121"/>
      <c r="G29" s="121"/>
      <c r="H29" s="121"/>
      <c r="I29" s="121"/>
    </row>
    <row r="30" spans="1:9" ht="28.5" thickBot="1" x14ac:dyDescent="0.6">
      <c r="A30" s="34" t="s">
        <v>92</v>
      </c>
      <c r="B30" s="35"/>
      <c r="C30" s="32">
        <v>2972.06</v>
      </c>
      <c r="D30" s="33">
        <v>0.13919999999999999</v>
      </c>
      <c r="E30" s="32">
        <v>750</v>
      </c>
      <c r="F30" s="121"/>
      <c r="G30" s="121"/>
      <c r="H30" s="121"/>
      <c r="I30" s="121"/>
    </row>
    <row r="31" spans="1:9" ht="14.7" thickBot="1" x14ac:dyDescent="0.6">
      <c r="A31" s="34" t="s">
        <v>93</v>
      </c>
      <c r="B31" s="35"/>
      <c r="C31" s="32"/>
      <c r="D31" s="33"/>
      <c r="E31" s="32">
        <v>626</v>
      </c>
      <c r="F31" s="121"/>
      <c r="G31" s="121"/>
      <c r="H31" s="121"/>
      <c r="I31" s="121"/>
    </row>
    <row r="32" spans="1:9" ht="28.5" thickBot="1" x14ac:dyDescent="0.6">
      <c r="A32" s="34" t="s">
        <v>94</v>
      </c>
      <c r="B32" s="35"/>
      <c r="C32" s="32">
        <v>3390.6600000000003</v>
      </c>
      <c r="D32" s="33">
        <v>0.57999999999999996</v>
      </c>
      <c r="E32" s="32">
        <v>1190</v>
      </c>
      <c r="F32" s="121"/>
      <c r="G32" s="121"/>
      <c r="H32" s="121"/>
      <c r="I32" s="121"/>
    </row>
    <row r="33" spans="1:9" ht="14.7" thickBot="1" x14ac:dyDescent="0.6">
      <c r="A33" s="34" t="s">
        <v>95</v>
      </c>
      <c r="B33" s="35"/>
      <c r="C33" s="32">
        <v>1716.26</v>
      </c>
      <c r="D33" s="33">
        <v>0.12759999999999999</v>
      </c>
      <c r="E33" s="32">
        <v>870</v>
      </c>
      <c r="F33" s="121"/>
      <c r="G33" s="121"/>
      <c r="H33" s="121"/>
      <c r="I33" s="121"/>
    </row>
    <row r="34" spans="1:9" ht="14.7" thickBot="1" x14ac:dyDescent="0.6">
      <c r="A34" s="34" t="s">
        <v>96</v>
      </c>
      <c r="B34" s="35"/>
      <c r="C34" s="32"/>
      <c r="D34" s="33"/>
      <c r="E34" s="32">
        <v>990</v>
      </c>
      <c r="F34" s="121"/>
      <c r="G34" s="121"/>
      <c r="H34" s="121"/>
      <c r="I34" s="121"/>
    </row>
  </sheetData>
  <mergeCells count="8">
    <mergeCell ref="G17:G18"/>
    <mergeCell ref="H17:H18"/>
    <mergeCell ref="I17:I18"/>
    <mergeCell ref="A1:A3"/>
    <mergeCell ref="B1:B3"/>
    <mergeCell ref="B17:B18"/>
    <mergeCell ref="E17:E18"/>
    <mergeCell ref="F17:F1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D39"/>
  <sheetViews>
    <sheetView workbookViewId="0">
      <pane ySplit="3" topLeftCell="A4" activePane="bottomLeft" state="frozen"/>
      <selection pane="bottomLeft" activeCell="F17" sqref="F17"/>
    </sheetView>
  </sheetViews>
  <sheetFormatPr defaultRowHeight="14.4" x14ac:dyDescent="0.55000000000000004"/>
  <cols>
    <col min="1" max="4" width="15.68359375" customWidth="1"/>
  </cols>
  <sheetData>
    <row r="1" spans="1:4" ht="28.5" thickBot="1" x14ac:dyDescent="0.6">
      <c r="A1" s="223" t="s">
        <v>196</v>
      </c>
      <c r="B1" s="30" t="s">
        <v>56</v>
      </c>
      <c r="C1" s="30" t="s">
        <v>57</v>
      </c>
      <c r="D1" s="30" t="s">
        <v>58</v>
      </c>
    </row>
    <row r="2" spans="1:4" ht="15" thickTop="1" thickBot="1" x14ac:dyDescent="0.6">
      <c r="A2" s="223"/>
      <c r="B2" s="31" t="s">
        <v>59</v>
      </c>
      <c r="C2" s="31" t="s">
        <v>40</v>
      </c>
      <c r="D2" s="31" t="s">
        <v>60</v>
      </c>
    </row>
    <row r="3" spans="1:4" ht="15" thickTop="1" thickBot="1" x14ac:dyDescent="0.6">
      <c r="A3" s="224"/>
      <c r="B3" s="57" t="s">
        <v>98</v>
      </c>
      <c r="C3" s="56" t="s">
        <v>99</v>
      </c>
      <c r="D3" s="57" t="s">
        <v>48</v>
      </c>
    </row>
    <row r="4" spans="1:4" ht="16.5" customHeight="1" thickBot="1" x14ac:dyDescent="0.6">
      <c r="A4" s="34" t="s">
        <v>165</v>
      </c>
      <c r="B4" s="32" t="s">
        <v>164</v>
      </c>
      <c r="C4" s="33" t="s">
        <v>163</v>
      </c>
      <c r="D4" s="32" t="s">
        <v>162</v>
      </c>
    </row>
    <row r="5" spans="1:4" ht="14.7" thickBot="1" x14ac:dyDescent="0.6">
      <c r="A5" s="34" t="s">
        <v>50</v>
      </c>
      <c r="B5" s="57" t="s">
        <v>168</v>
      </c>
      <c r="C5" s="56" t="s">
        <v>167</v>
      </c>
      <c r="D5" s="57" t="s">
        <v>166</v>
      </c>
    </row>
    <row r="6" spans="1:4" ht="14.7" thickBot="1" x14ac:dyDescent="0.6">
      <c r="A6" s="34" t="s">
        <v>169</v>
      </c>
      <c r="B6" s="57" t="s">
        <v>170</v>
      </c>
      <c r="C6" s="56" t="s">
        <v>171</v>
      </c>
      <c r="D6" s="57" t="s">
        <v>172</v>
      </c>
    </row>
    <row r="7" spans="1:4" ht="14.7" thickBot="1" x14ac:dyDescent="0.6">
      <c r="A7" s="34" t="s">
        <v>173</v>
      </c>
      <c r="B7" s="32" t="s">
        <v>174</v>
      </c>
      <c r="C7" s="33">
        <v>4.4999999999999998E-2</v>
      </c>
      <c r="D7" s="32" t="s">
        <v>175</v>
      </c>
    </row>
    <row r="8" spans="1:4" ht="56.7" thickBot="1" x14ac:dyDescent="0.6">
      <c r="A8" s="34" t="s">
        <v>176</v>
      </c>
      <c r="B8" s="57" t="s">
        <v>178</v>
      </c>
      <c r="C8" s="56" t="s">
        <v>177</v>
      </c>
      <c r="D8" s="57" t="s">
        <v>179</v>
      </c>
    </row>
    <row r="9" spans="1:4" ht="42.6" thickBot="1" x14ac:dyDescent="0.6">
      <c r="A9" s="34" t="s">
        <v>180</v>
      </c>
      <c r="B9" s="57" t="s">
        <v>182</v>
      </c>
      <c r="C9" s="56" t="s">
        <v>181</v>
      </c>
      <c r="D9" s="57" t="s">
        <v>183</v>
      </c>
    </row>
    <row r="10" spans="1:4" ht="42.6" thickBot="1" x14ac:dyDescent="0.6">
      <c r="A10" s="34" t="s">
        <v>184</v>
      </c>
      <c r="B10" s="57" t="s">
        <v>186</v>
      </c>
      <c r="C10" s="56" t="s">
        <v>185</v>
      </c>
      <c r="D10" s="57" t="s">
        <v>187</v>
      </c>
    </row>
    <row r="11" spans="1:4" ht="42.6" thickBot="1" x14ac:dyDescent="0.6">
      <c r="A11" s="34" t="s">
        <v>188</v>
      </c>
      <c r="B11" s="57" t="s">
        <v>190</v>
      </c>
      <c r="C11" s="56" t="s">
        <v>189</v>
      </c>
      <c r="D11" s="57" t="s">
        <v>183</v>
      </c>
    </row>
    <row r="12" spans="1:4" ht="28.5" thickBot="1" x14ac:dyDescent="0.6">
      <c r="A12" s="34" t="s">
        <v>191</v>
      </c>
      <c r="B12" s="57" t="s">
        <v>192</v>
      </c>
      <c r="C12" s="56" t="s">
        <v>177</v>
      </c>
      <c r="D12" s="57" t="s">
        <v>193</v>
      </c>
    </row>
    <row r="13" spans="1:4" ht="14.7" thickBot="1" x14ac:dyDescent="0.6">
      <c r="A13" s="34" t="s">
        <v>194</v>
      </c>
      <c r="B13" s="57" t="s">
        <v>178</v>
      </c>
      <c r="C13" s="56" t="s">
        <v>181</v>
      </c>
      <c r="D13" s="57" t="s">
        <v>195</v>
      </c>
    </row>
    <row r="14" spans="1:4" ht="14.7" thickBot="1" x14ac:dyDescent="0.6">
      <c r="A14" s="34"/>
      <c r="B14" s="57"/>
      <c r="C14" s="56"/>
      <c r="D14" s="57"/>
    </row>
    <row r="15" spans="1:4" ht="14.7" thickBot="1" x14ac:dyDescent="0.6">
      <c r="A15" s="34"/>
      <c r="B15" s="57"/>
      <c r="C15" s="56"/>
      <c r="D15" s="57"/>
    </row>
    <row r="16" spans="1:4" ht="14.7" thickBot="1" x14ac:dyDescent="0.6">
      <c r="A16" s="34"/>
      <c r="B16" s="57"/>
      <c r="C16" s="56"/>
      <c r="D16" s="57"/>
    </row>
    <row r="17" spans="1:4" ht="14.7" thickBot="1" x14ac:dyDescent="0.6">
      <c r="A17" s="34"/>
      <c r="B17" s="57"/>
      <c r="C17" s="56"/>
      <c r="D17" s="57"/>
    </row>
    <row r="18" spans="1:4" ht="14.7" thickBot="1" x14ac:dyDescent="0.6">
      <c r="A18" s="34"/>
      <c r="B18" s="57"/>
      <c r="C18" s="56"/>
      <c r="D18" s="57"/>
    </row>
    <row r="19" spans="1:4" ht="14.7" thickBot="1" x14ac:dyDescent="0.6">
      <c r="A19" s="34"/>
      <c r="B19" s="57"/>
      <c r="C19" s="56"/>
      <c r="D19" s="57"/>
    </row>
    <row r="20" spans="1:4" ht="14.7" thickBot="1" x14ac:dyDescent="0.6">
      <c r="A20" s="34"/>
      <c r="B20" s="57"/>
      <c r="C20" s="56"/>
      <c r="D20" s="57"/>
    </row>
    <row r="21" spans="1:4" ht="14.7" thickBot="1" x14ac:dyDescent="0.6">
      <c r="A21" s="34"/>
      <c r="B21" s="57"/>
      <c r="C21" s="56"/>
      <c r="D21" s="57"/>
    </row>
    <row r="22" spans="1:4" ht="14.7" thickBot="1" x14ac:dyDescent="0.6">
      <c r="A22" s="34"/>
      <c r="B22" s="57"/>
      <c r="C22" s="56"/>
      <c r="D22" s="57"/>
    </row>
    <row r="23" spans="1:4" ht="14.7" thickBot="1" x14ac:dyDescent="0.6">
      <c r="A23" s="34"/>
      <c r="B23" s="57"/>
      <c r="C23" s="56"/>
      <c r="D23" s="57"/>
    </row>
    <row r="24" spans="1:4" ht="14.7" thickBot="1" x14ac:dyDescent="0.6">
      <c r="A24" s="34"/>
      <c r="B24" s="57"/>
      <c r="C24" s="56"/>
      <c r="D24" s="57"/>
    </row>
    <row r="25" spans="1:4" ht="14.7" thickBot="1" x14ac:dyDescent="0.6">
      <c r="A25" s="34"/>
      <c r="B25" s="57"/>
      <c r="C25" s="56"/>
      <c r="D25" s="57"/>
    </row>
    <row r="26" spans="1:4" ht="14.7" thickBot="1" x14ac:dyDescent="0.6">
      <c r="A26" s="34"/>
      <c r="B26" s="32"/>
      <c r="C26" s="33"/>
      <c r="D26" s="32"/>
    </row>
    <row r="27" spans="1:4" ht="14.7" thickBot="1" x14ac:dyDescent="0.6">
      <c r="A27" s="34"/>
      <c r="B27" s="32"/>
      <c r="C27" s="33"/>
      <c r="D27" s="32"/>
    </row>
    <row r="28" spans="1:4" ht="14.7" thickBot="1" x14ac:dyDescent="0.6">
      <c r="A28" s="34"/>
      <c r="B28" s="32"/>
      <c r="C28" s="33"/>
      <c r="D28" s="32"/>
    </row>
    <row r="29" spans="1:4" ht="14.7" thickBot="1" x14ac:dyDescent="0.6">
      <c r="A29" s="34"/>
      <c r="B29" s="32"/>
      <c r="C29" s="33"/>
      <c r="D29" s="32"/>
    </row>
    <row r="30" spans="1:4" ht="14.7" thickBot="1" x14ac:dyDescent="0.6">
      <c r="A30" s="34"/>
      <c r="B30" s="32"/>
      <c r="C30" s="33"/>
      <c r="D30" s="32"/>
    </row>
    <row r="31" spans="1:4" ht="14.7" thickBot="1" x14ac:dyDescent="0.6">
      <c r="A31" s="34"/>
      <c r="B31" s="32"/>
      <c r="C31" s="33"/>
      <c r="D31" s="32"/>
    </row>
    <row r="32" spans="1:4" ht="14.7" thickBot="1" x14ac:dyDescent="0.6">
      <c r="A32" s="34"/>
      <c r="B32" s="32"/>
      <c r="C32" s="33"/>
      <c r="D32" s="32"/>
    </row>
    <row r="33" spans="1:4" ht="14.7" thickBot="1" x14ac:dyDescent="0.6">
      <c r="A33" s="34"/>
      <c r="B33" s="32"/>
      <c r="C33" s="33"/>
      <c r="D33" s="32"/>
    </row>
    <row r="34" spans="1:4" ht="14.7" thickBot="1" x14ac:dyDescent="0.6">
      <c r="A34" s="34"/>
      <c r="B34" s="32"/>
      <c r="C34" s="33"/>
      <c r="D34" s="32"/>
    </row>
    <row r="35" spans="1:4" ht="14.7" thickBot="1" x14ac:dyDescent="0.6">
      <c r="A35" s="34"/>
      <c r="B35" s="32"/>
      <c r="C35" s="33"/>
      <c r="D35" s="32"/>
    </row>
    <row r="36" spans="1:4" ht="14.7" thickBot="1" x14ac:dyDescent="0.6">
      <c r="A36" s="34"/>
      <c r="B36" s="32"/>
      <c r="C36" s="33"/>
      <c r="D36" s="32"/>
    </row>
    <row r="37" spans="1:4" ht="14.7" thickBot="1" x14ac:dyDescent="0.6">
      <c r="A37" s="34"/>
      <c r="B37" s="32"/>
      <c r="C37" s="33"/>
      <c r="D37" s="32"/>
    </row>
    <row r="38" spans="1:4" ht="14.7" thickBot="1" x14ac:dyDescent="0.6">
      <c r="A38" s="34"/>
      <c r="B38" s="32"/>
      <c r="C38" s="33"/>
      <c r="D38" s="32"/>
    </row>
    <row r="39" spans="1:4" ht="14.7" thickBot="1" x14ac:dyDescent="0.6">
      <c r="A39" s="34"/>
      <c r="B39" s="32"/>
      <c r="C39" s="33"/>
      <c r="D39" s="32"/>
    </row>
  </sheetData>
  <mergeCells count="1">
    <mergeCell ref="A1:A3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7"/>
  <sheetViews>
    <sheetView workbookViewId="0">
      <pane ySplit="1" topLeftCell="A2" activePane="bottomLeft" state="frozen"/>
      <selection pane="bottomLeft" activeCell="I3" sqref="I3"/>
    </sheetView>
  </sheetViews>
  <sheetFormatPr defaultRowHeight="14.4" x14ac:dyDescent="0.55000000000000004"/>
  <cols>
    <col min="2" max="8" width="15.68359375" customWidth="1"/>
  </cols>
  <sheetData>
    <row r="1" spans="1:8" ht="42.3" thickBot="1" x14ac:dyDescent="0.6">
      <c r="A1" s="89" t="s">
        <v>197</v>
      </c>
      <c r="B1" s="30" t="s">
        <v>100</v>
      </c>
      <c r="C1" s="30" t="s">
        <v>102</v>
      </c>
      <c r="D1" s="30" t="s">
        <v>104</v>
      </c>
      <c r="E1" s="30" t="s">
        <v>106</v>
      </c>
      <c r="F1" s="30" t="s">
        <v>145</v>
      </c>
      <c r="G1" s="30" t="s">
        <v>146</v>
      </c>
      <c r="H1" s="30"/>
    </row>
    <row r="2" spans="1:8" ht="16.8" thickBot="1" x14ac:dyDescent="0.75">
      <c r="A2" s="89"/>
      <c r="B2" s="30"/>
      <c r="C2" s="30"/>
      <c r="D2" s="30"/>
      <c r="E2" s="30"/>
      <c r="F2" s="30" t="s">
        <v>108</v>
      </c>
      <c r="G2" s="30" t="s">
        <v>110</v>
      </c>
      <c r="H2" s="30" t="s">
        <v>112</v>
      </c>
    </row>
    <row r="3" spans="1:8" ht="16.5" thickBot="1" x14ac:dyDescent="0.6">
      <c r="B3" s="32" t="s">
        <v>101</v>
      </c>
      <c r="C3" s="33" t="s">
        <v>103</v>
      </c>
      <c r="D3" s="32" t="s">
        <v>105</v>
      </c>
      <c r="E3" s="33" t="s">
        <v>107</v>
      </c>
      <c r="F3" s="32" t="s">
        <v>109</v>
      </c>
      <c r="G3" s="33" t="s">
        <v>111</v>
      </c>
      <c r="H3" s="32"/>
    </row>
    <row r="4" spans="1:8" ht="16.2" thickBot="1" x14ac:dyDescent="0.6">
      <c r="B4" s="34">
        <v>0</v>
      </c>
      <c r="C4" s="35">
        <v>1.2929999999999999</v>
      </c>
      <c r="D4" s="32" t="s">
        <v>113</v>
      </c>
      <c r="E4" s="33" t="s">
        <v>114</v>
      </c>
      <c r="F4" s="32">
        <v>1.0037</v>
      </c>
      <c r="G4" s="33">
        <v>0.71660000000000001</v>
      </c>
      <c r="H4" s="32">
        <v>1.401</v>
      </c>
    </row>
    <row r="5" spans="1:8" ht="16.2" thickBot="1" x14ac:dyDescent="0.6">
      <c r="B5" s="34">
        <v>10</v>
      </c>
      <c r="C5" s="35">
        <v>1.2470000000000001</v>
      </c>
      <c r="D5" s="32" t="s">
        <v>115</v>
      </c>
      <c r="E5" s="33" t="s">
        <v>116</v>
      </c>
      <c r="F5" s="32">
        <v>1.0041</v>
      </c>
      <c r="G5" s="33">
        <v>0.71699999999999997</v>
      </c>
      <c r="H5" s="32">
        <v>1.4</v>
      </c>
    </row>
    <row r="6" spans="1:8" ht="16.2" thickBot="1" x14ac:dyDescent="0.6">
      <c r="B6" s="34">
        <v>15</v>
      </c>
      <c r="C6" s="35">
        <v>1.2250000000000001</v>
      </c>
      <c r="D6" s="32" t="s">
        <v>117</v>
      </c>
      <c r="E6" s="33" t="s">
        <v>118</v>
      </c>
      <c r="F6" s="32">
        <v>1.0043</v>
      </c>
      <c r="G6" s="33">
        <v>0.71719999999999995</v>
      </c>
      <c r="H6" s="32">
        <v>1.4</v>
      </c>
    </row>
    <row r="7" spans="1:8" ht="16.2" thickBot="1" x14ac:dyDescent="0.6">
      <c r="B7" s="34">
        <v>20</v>
      </c>
      <c r="C7" s="35">
        <v>1.2050000000000001</v>
      </c>
      <c r="D7" s="32" t="s">
        <v>119</v>
      </c>
      <c r="E7" s="33" t="s">
        <v>120</v>
      </c>
      <c r="F7" s="32">
        <v>1.0044999999999999</v>
      </c>
      <c r="G7" s="33">
        <v>0.71740000000000004</v>
      </c>
      <c r="H7" s="32">
        <v>1.4</v>
      </c>
    </row>
    <row r="8" spans="1:8" ht="16.2" thickBot="1" x14ac:dyDescent="0.6">
      <c r="B8" s="34">
        <v>30</v>
      </c>
      <c r="C8" s="35">
        <v>1.165</v>
      </c>
      <c r="D8" s="32" t="s">
        <v>121</v>
      </c>
      <c r="E8" s="33" t="s">
        <v>122</v>
      </c>
      <c r="F8" s="32">
        <v>1.0049999999999999</v>
      </c>
      <c r="G8" s="33">
        <v>0.71789999999999998</v>
      </c>
      <c r="H8" s="32">
        <v>1.4</v>
      </c>
    </row>
    <row r="9" spans="1:8" ht="16.2" thickBot="1" x14ac:dyDescent="0.6">
      <c r="B9" s="34">
        <v>40</v>
      </c>
      <c r="C9" s="35">
        <v>1.127</v>
      </c>
      <c r="D9" s="32" t="s">
        <v>123</v>
      </c>
      <c r="E9" s="33" t="s">
        <v>124</v>
      </c>
      <c r="F9" s="32">
        <v>1.0055000000000001</v>
      </c>
      <c r="G9" s="33">
        <v>0.71840000000000004</v>
      </c>
      <c r="H9" s="32">
        <v>1.4</v>
      </c>
    </row>
    <row r="10" spans="1:8" ht="16.2" thickBot="1" x14ac:dyDescent="0.6">
      <c r="B10" s="34">
        <v>60</v>
      </c>
      <c r="C10" s="35">
        <v>1.06</v>
      </c>
      <c r="D10" s="32" t="s">
        <v>125</v>
      </c>
      <c r="E10" s="33" t="s">
        <v>126</v>
      </c>
      <c r="F10" s="32">
        <v>1.0067999999999999</v>
      </c>
      <c r="G10" s="33">
        <v>0.71970000000000001</v>
      </c>
      <c r="H10" s="32">
        <v>1.399</v>
      </c>
    </row>
    <row r="11" spans="1:8" ht="16.2" thickBot="1" x14ac:dyDescent="0.6">
      <c r="B11" s="34">
        <v>80</v>
      </c>
      <c r="C11" s="35">
        <v>1</v>
      </c>
      <c r="D11" s="32" t="s">
        <v>127</v>
      </c>
      <c r="E11" s="33" t="s">
        <v>127</v>
      </c>
      <c r="F11" s="32">
        <v>1.0084</v>
      </c>
      <c r="G11" s="33">
        <v>0.72130000000000005</v>
      </c>
      <c r="H11" s="32">
        <v>1.3979999999999999</v>
      </c>
    </row>
    <row r="12" spans="1:8" ht="16.2" thickBot="1" x14ac:dyDescent="0.6">
      <c r="B12" s="34">
        <v>100</v>
      </c>
      <c r="C12" s="35">
        <v>0.94599999999999995</v>
      </c>
      <c r="D12" s="32" t="s">
        <v>128</v>
      </c>
      <c r="E12" s="33" t="s">
        <v>129</v>
      </c>
      <c r="F12" s="32">
        <v>1.0104</v>
      </c>
      <c r="G12" s="33">
        <v>0.72330000000000005</v>
      </c>
      <c r="H12" s="32">
        <v>1.397</v>
      </c>
    </row>
    <row r="13" spans="1:8" ht="16.2" thickBot="1" x14ac:dyDescent="0.6">
      <c r="B13" s="34" t="s">
        <v>130</v>
      </c>
      <c r="C13" s="35">
        <v>0.88239999999999996</v>
      </c>
      <c r="D13" s="32" t="s">
        <v>131</v>
      </c>
      <c r="E13" s="33" t="s">
        <v>132</v>
      </c>
      <c r="F13" s="32">
        <v>1.0135000000000001</v>
      </c>
      <c r="G13" s="33">
        <v>0.72640000000000005</v>
      </c>
      <c r="H13" s="32">
        <v>1.395</v>
      </c>
    </row>
    <row r="14" spans="1:8" ht="16.2" thickBot="1" x14ac:dyDescent="0.6">
      <c r="B14" s="34" t="s">
        <v>133</v>
      </c>
      <c r="C14" s="35">
        <v>0.70599999999999996</v>
      </c>
      <c r="D14" s="32" t="s">
        <v>134</v>
      </c>
      <c r="E14" s="33" t="s">
        <v>135</v>
      </c>
      <c r="F14" s="32">
        <v>1.0295000000000001</v>
      </c>
      <c r="G14" s="33">
        <v>0.74239999999999995</v>
      </c>
      <c r="H14" s="32">
        <v>1.387</v>
      </c>
    </row>
    <row r="15" spans="1:8" ht="16.2" thickBot="1" x14ac:dyDescent="0.6">
      <c r="B15" s="34" t="s">
        <v>136</v>
      </c>
      <c r="C15" s="35">
        <v>0.58830000000000005</v>
      </c>
      <c r="D15" s="32" t="s">
        <v>137</v>
      </c>
      <c r="E15" s="33" t="s">
        <v>138</v>
      </c>
      <c r="F15" s="32">
        <v>1.0510999999999999</v>
      </c>
      <c r="G15" s="33">
        <v>0.76400000000000001</v>
      </c>
      <c r="H15" s="32">
        <v>1.3759999999999999</v>
      </c>
    </row>
    <row r="16" spans="1:8" ht="16.2" thickBot="1" x14ac:dyDescent="0.6">
      <c r="B16" s="34" t="s">
        <v>139</v>
      </c>
      <c r="C16" s="35">
        <v>0.44119999999999998</v>
      </c>
      <c r="D16" s="32" t="s">
        <v>140</v>
      </c>
      <c r="E16" s="33" t="s">
        <v>141</v>
      </c>
      <c r="F16" s="32">
        <v>1.0987</v>
      </c>
      <c r="G16" s="33">
        <v>0.81159999999999999</v>
      </c>
      <c r="H16" s="32">
        <v>1.3540000000000001</v>
      </c>
    </row>
    <row r="17" spans="2:8" ht="15.9" x14ac:dyDescent="0.55000000000000004">
      <c r="B17" s="36" t="s">
        <v>142</v>
      </c>
      <c r="C17" s="39">
        <v>0.35299999999999998</v>
      </c>
      <c r="D17" s="37" t="s">
        <v>143</v>
      </c>
      <c r="E17" s="38" t="s">
        <v>144</v>
      </c>
      <c r="F17" s="37">
        <v>1.1411</v>
      </c>
      <c r="G17" s="38">
        <v>0.85399999999999998</v>
      </c>
      <c r="H17" s="37">
        <v>1.3360000000000001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P11"/>
  <sheetViews>
    <sheetView zoomScale="80" zoomScaleNormal="80" workbookViewId="0">
      <selection activeCell="G12" sqref="G12"/>
    </sheetView>
  </sheetViews>
  <sheetFormatPr defaultRowHeight="14.4" x14ac:dyDescent="0.55000000000000004"/>
  <cols>
    <col min="2" max="2" width="39.26171875" bestFit="1" customWidth="1"/>
    <col min="3" max="3" width="5.15625" bestFit="1" customWidth="1"/>
    <col min="4" max="4" width="7" bestFit="1" customWidth="1"/>
    <col min="5" max="5" width="8.68359375" bestFit="1" customWidth="1"/>
    <col min="6" max="6" width="7" bestFit="1" customWidth="1"/>
    <col min="7" max="7" width="32.83984375" bestFit="1" customWidth="1"/>
    <col min="8" max="8" width="7.26171875" customWidth="1"/>
    <col min="9" max="9" width="4.26171875" bestFit="1" customWidth="1"/>
    <col min="10" max="15" width="7.26171875" customWidth="1"/>
  </cols>
  <sheetData>
    <row r="1" spans="2:16" ht="14.7" thickBot="1" x14ac:dyDescent="0.6">
      <c r="C1" s="122"/>
    </row>
    <row r="2" spans="2:16" ht="21" customHeight="1" x14ac:dyDescent="0.55000000000000004">
      <c r="C2" s="122"/>
      <c r="H2" s="233" t="s">
        <v>285</v>
      </c>
      <c r="I2" s="234"/>
      <c r="J2" s="234"/>
      <c r="K2" s="234"/>
      <c r="L2" s="234"/>
      <c r="M2" s="234"/>
      <c r="N2" s="234"/>
      <c r="O2" s="235"/>
    </row>
    <row r="3" spans="2:16" ht="14.7" thickBot="1" x14ac:dyDescent="0.6">
      <c r="H3" s="236"/>
      <c r="I3" s="237"/>
      <c r="J3" s="237"/>
      <c r="K3" s="237"/>
      <c r="L3" s="237"/>
      <c r="M3" s="237"/>
      <c r="N3" s="237"/>
      <c r="O3" s="238"/>
    </row>
    <row r="4" spans="2:16" x14ac:dyDescent="0.55000000000000004">
      <c r="H4" s="131" t="s">
        <v>284</v>
      </c>
      <c r="I4" s="132" t="s">
        <v>286</v>
      </c>
      <c r="J4" s="129">
        <v>240</v>
      </c>
      <c r="K4" s="129">
        <v>250</v>
      </c>
      <c r="L4" s="129">
        <v>260</v>
      </c>
      <c r="M4" s="129">
        <v>270</v>
      </c>
      <c r="N4" s="129">
        <v>280</v>
      </c>
      <c r="O4" s="130">
        <v>290</v>
      </c>
    </row>
    <row r="5" spans="2:16" ht="18.75" customHeight="1" x14ac:dyDescent="0.7">
      <c r="B5" s="239" t="s">
        <v>147</v>
      </c>
      <c r="C5" s="239"/>
      <c r="D5" s="50" t="s">
        <v>42</v>
      </c>
      <c r="E5" s="51">
        <v>97.876614590239527</v>
      </c>
      <c r="F5" s="51" t="s">
        <v>12</v>
      </c>
      <c r="G5" s="75"/>
      <c r="H5" s="133" t="s">
        <v>42</v>
      </c>
      <c r="I5" s="134" t="s">
        <v>12</v>
      </c>
      <c r="J5" s="124">
        <v>81</v>
      </c>
      <c r="K5" s="124">
        <v>84.4</v>
      </c>
      <c r="L5" s="124">
        <v>87.8</v>
      </c>
      <c r="M5" s="124">
        <v>91.1</v>
      </c>
      <c r="N5" s="124">
        <v>94.5</v>
      </c>
      <c r="O5" s="127">
        <v>97.9</v>
      </c>
    </row>
    <row r="6" spans="2:16" ht="18.75" customHeight="1" x14ac:dyDescent="0.7">
      <c r="B6" s="232" t="s">
        <v>161</v>
      </c>
      <c r="C6" s="232"/>
      <c r="D6" s="74" t="s">
        <v>281</v>
      </c>
      <c r="E6" s="116">
        <v>6.9444810711263028</v>
      </c>
      <c r="F6" s="116" t="s">
        <v>12</v>
      </c>
      <c r="G6" s="75"/>
      <c r="H6" s="135" t="s">
        <v>281</v>
      </c>
      <c r="I6" s="136" t="s">
        <v>12</v>
      </c>
      <c r="J6" s="125">
        <v>5.98</v>
      </c>
      <c r="K6" s="125">
        <v>6.17</v>
      </c>
      <c r="L6" s="125">
        <v>6.36</v>
      </c>
      <c r="M6" s="125">
        <v>6.56</v>
      </c>
      <c r="N6" s="125">
        <v>6.75</v>
      </c>
      <c r="O6" s="128">
        <v>6.94</v>
      </c>
      <c r="P6" s="123"/>
    </row>
    <row r="7" spans="2:16" ht="15" customHeight="1" x14ac:dyDescent="0.55000000000000004">
      <c r="H7" s="137"/>
      <c r="I7" s="138"/>
      <c r="J7" s="113"/>
      <c r="K7" s="113"/>
      <c r="L7" s="113"/>
      <c r="M7" s="113"/>
      <c r="N7" s="113"/>
      <c r="O7" s="126"/>
      <c r="P7" s="123"/>
    </row>
    <row r="8" spans="2:16" ht="20.7" thickBot="1" x14ac:dyDescent="0.8">
      <c r="B8" s="117" t="s">
        <v>282</v>
      </c>
      <c r="C8" s="117"/>
      <c r="D8" s="117" t="s">
        <v>283</v>
      </c>
      <c r="E8" s="118">
        <f>E5+E6</f>
        <v>104.82109566136583</v>
      </c>
      <c r="F8" s="118" t="s">
        <v>12</v>
      </c>
      <c r="G8" s="75" t="s">
        <v>287</v>
      </c>
      <c r="H8" s="139" t="s">
        <v>283</v>
      </c>
      <c r="I8" s="140" t="s">
        <v>12</v>
      </c>
      <c r="J8" s="141">
        <f t="shared" ref="J8:O8" si="0">J6+J5</f>
        <v>86.98</v>
      </c>
      <c r="K8" s="141">
        <f t="shared" si="0"/>
        <v>90.570000000000007</v>
      </c>
      <c r="L8" s="141">
        <f t="shared" si="0"/>
        <v>94.16</v>
      </c>
      <c r="M8" s="141">
        <f t="shared" si="0"/>
        <v>97.66</v>
      </c>
      <c r="N8" s="141">
        <f t="shared" si="0"/>
        <v>101.25</v>
      </c>
      <c r="O8" s="142">
        <f t="shared" si="0"/>
        <v>104.84</v>
      </c>
      <c r="P8" s="123"/>
    </row>
    <row r="9" spans="2:16" ht="15" customHeight="1" x14ac:dyDescent="0.55000000000000004">
      <c r="P9" s="123"/>
    </row>
    <row r="10" spans="2:16" ht="15" customHeight="1" x14ac:dyDescent="0.55000000000000004">
      <c r="P10" s="123"/>
    </row>
    <row r="11" spans="2:16" ht="15" customHeight="1" x14ac:dyDescent="0.55000000000000004">
      <c r="P11" s="123"/>
    </row>
  </sheetData>
  <mergeCells count="3">
    <mergeCell ref="B6:C6"/>
    <mergeCell ref="H2:O3"/>
    <mergeCell ref="B5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mantenimento tubo</vt:lpstr>
      <vt:lpstr>riscaldamento tubo </vt:lpstr>
      <vt:lpstr>proprietà materiali tubi</vt:lpstr>
      <vt:lpstr>proprietà fluidi</vt:lpstr>
      <vt:lpstr>proprietà coibentazioni</vt:lpstr>
      <vt:lpstr>proprietà aria</vt:lpstr>
      <vt:lpstr>verifica Ptot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2021-03-14T14:07:51Z</dcterms:modified>
</cp:coreProperties>
</file>